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codeName="{172E4E1F-E5EF-0DF4-AAB5-FFAA808CBF94}"/>
  <workbookPr codeName="ThisWorkbook"/>
  <mc:AlternateContent xmlns:mc="http://schemas.openxmlformats.org/markup-compatibility/2006">
    <mc:Choice Requires="x15">
      <x15ac:absPath xmlns:x15ac="http://schemas.microsoft.com/office/spreadsheetml/2010/11/ac" url="https://denhaag-my.sharepoint.com/personal/ruud_vanschie_denhaag_nl/Documents/Kennis/"/>
    </mc:Choice>
  </mc:AlternateContent>
  <xr:revisionPtr revIDLastSave="22" documentId="8_{C3204E00-7BCB-433D-9AB1-BAC1F52A23F0}" xr6:coauthVersionLast="47" xr6:coauthVersionMax="47" xr10:uidLastSave="{ECA764A3-CEF3-4909-81DB-9ACFE140F238}"/>
  <bookViews>
    <workbookView xWindow="-120" yWindow="-120" windowWidth="29040" windowHeight="15840" tabRatio="504" xr2:uid="{00000000-000D-0000-FFFF-FFFF00000000}"/>
  </bookViews>
  <sheets>
    <sheet name="verdunning ventilatietoevoer" sheetId="4" r:id="rId1"/>
    <sheet name="aansturing" sheetId="10" r:id="rId2"/>
    <sheet name="hoe bepalen" sheetId="11" r:id="rId3"/>
    <sheet name="situaties 1087" sheetId="7" r:id="rId4"/>
    <sheet name="situaties 2757-1" sheetId="5" r:id="rId5"/>
    <sheet name="situaties 2757-2" sheetId="6" r:id="rId6"/>
    <sheet name="vorm" sheetId="9" state="hidden" r:id="rId7"/>
  </sheets>
  <definedNames>
    <definedName name="_xlnm._FilterDatabase" localSheetId="3" hidden="1">'situaties 1087'!$B$9:$C$69</definedName>
    <definedName name="_xlnm.Print_Area" localSheetId="3">'situaties 1087'!$C$12:$C$68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9" i="9" l="1"/>
  <c r="M36" i="9"/>
  <c r="M37" i="9"/>
  <c r="M38" i="9"/>
  <c r="M27" i="9"/>
  <c r="M28" i="9"/>
  <c r="M29" i="9"/>
  <c r="M30" i="9"/>
  <c r="M31" i="9"/>
  <c r="M32" i="9"/>
  <c r="M33" i="9"/>
  <c r="M34" i="9"/>
  <c r="M35" i="9"/>
  <c r="M26" i="9"/>
  <c r="M6" i="9"/>
  <c r="M7" i="9" s="1"/>
  <c r="M8" i="9" s="1"/>
  <c r="M9" i="9" s="1"/>
  <c r="M10" i="9" s="1"/>
  <c r="M11" i="9" s="1"/>
  <c r="M12" i="9" s="1"/>
  <c r="M13" i="9" s="1"/>
  <c r="M14" i="9" s="1"/>
  <c r="M15" i="9" s="1"/>
  <c r="M16" i="9" s="1"/>
  <c r="M17" i="9" s="1"/>
  <c r="M18" i="9" s="1"/>
  <c r="M19" i="9" s="1"/>
  <c r="M20" i="9" s="1"/>
  <c r="M21" i="9" s="1"/>
  <c r="M22" i="9" s="1"/>
  <c r="M23" i="9" s="1"/>
  <c r="M24" i="9" s="1"/>
  <c r="M25" i="9" s="1"/>
  <c r="F9" i="4" l="1"/>
  <c r="AF49" i="4"/>
  <c r="AD49" i="4" l="1"/>
  <c r="AD50" i="4"/>
  <c r="C3" i="9"/>
  <c r="AL39" i="4" l="1"/>
  <c r="AJ39" i="4"/>
  <c r="AH39" i="4"/>
  <c r="AF39" i="4"/>
  <c r="AD39" i="4"/>
  <c r="AL17" i="4" l="1"/>
  <c r="AJ17" i="4"/>
  <c r="AH17" i="4"/>
  <c r="AF17" i="4"/>
  <c r="H28" i="4"/>
  <c r="C4" i="9" s="1"/>
  <c r="E12" i="4"/>
  <c r="AC47" i="4" s="1"/>
  <c r="D8" i="4"/>
  <c r="AJ16" i="4"/>
  <c r="AF16" i="4"/>
  <c r="AD16" i="4"/>
  <c r="AC37" i="4"/>
  <c r="AK37" i="4" s="1"/>
  <c r="D10" i="4"/>
  <c r="AL37" i="4" l="1"/>
  <c r="AI37" i="4"/>
  <c r="AM37" i="4"/>
  <c r="AH37" i="4"/>
  <c r="AE37" i="4"/>
  <c r="AG37" i="4"/>
  <c r="AJ37" i="4"/>
  <c r="AF37" i="4"/>
  <c r="AD37" i="4"/>
  <c r="AD40" i="4" l="1"/>
  <c r="AD41" i="4" s="1"/>
  <c r="AD42" i="4" s="1"/>
  <c r="AD44" i="4"/>
  <c r="C5" i="9" s="1"/>
  <c r="AD45" i="4"/>
  <c r="C6" i="9" s="1"/>
  <c r="AJ40" i="4"/>
  <c r="AJ41" i="4" s="1"/>
  <c r="AD38" i="4"/>
  <c r="AH40" i="4"/>
  <c r="AH41" i="4" s="1"/>
  <c r="AL40" i="4"/>
  <c r="AL41" i="4" s="1"/>
  <c r="AF40" i="4"/>
  <c r="AF41" i="4" s="1"/>
  <c r="C14" i="9" l="1"/>
  <c r="C16" i="9"/>
  <c r="C15" i="9"/>
  <c r="AF42" i="4"/>
  <c r="AJ42" i="4"/>
  <c r="L39" i="9" l="1"/>
  <c r="L36" i="9"/>
  <c r="L38" i="9"/>
  <c r="L37" i="9"/>
  <c r="L28" i="9"/>
  <c r="L32" i="9"/>
  <c r="L35" i="9"/>
  <c r="L31" i="9"/>
  <c r="L27" i="9"/>
  <c r="L34" i="9"/>
  <c r="L30" i="9"/>
  <c r="L33" i="9"/>
  <c r="L29" i="9"/>
  <c r="L7" i="9"/>
  <c r="L11" i="9"/>
  <c r="L15" i="9"/>
  <c r="L19" i="9"/>
  <c r="L23" i="9"/>
  <c r="L6" i="9"/>
  <c r="L8" i="9"/>
  <c r="L12" i="9"/>
  <c r="L16" i="9"/>
  <c r="L20" i="9"/>
  <c r="L24" i="9"/>
  <c r="L9" i="9"/>
  <c r="L13" i="9"/>
  <c r="L17" i="9"/>
  <c r="L21" i="9"/>
  <c r="L25" i="9"/>
  <c r="L10" i="9"/>
  <c r="L14" i="9"/>
  <c r="L18" i="9"/>
  <c r="L22" i="9"/>
  <c r="L26" i="9"/>
  <c r="E28" i="4"/>
  <c r="E31" i="4" s="1"/>
</calcChain>
</file>

<file path=xl/sharedStrings.xml><?xml version="1.0" encoding="utf-8"?>
<sst xmlns="http://schemas.openxmlformats.org/spreadsheetml/2006/main" count="263" uniqueCount="113">
  <si>
    <t>De verdunning wordt beschouwd ter plaats van een ventilatietoevoer</t>
  </si>
  <si>
    <t>type afvoer</t>
  </si>
  <si>
    <t>soort brandstof</t>
  </si>
  <si>
    <t>eis</t>
  </si>
  <si>
    <t>luchtverversing</t>
  </si>
  <si>
    <t>Type afvoervoorziening</t>
  </si>
  <si>
    <t>Soort brandstof</t>
  </si>
  <si>
    <t>rookgas</t>
  </si>
  <si>
    <t>gas</t>
  </si>
  <si>
    <t>anders dan gas</t>
  </si>
  <si>
    <t>Opmerking</t>
  </si>
  <si>
    <t>Deze invoer voldoet niet aan de voorwaarde in de norm.</t>
  </si>
  <si>
    <t>eis en bepalingsmethode</t>
  </si>
  <si>
    <t>aantal situaties</t>
  </si>
  <si>
    <t>Bbl art. 4.126 lid 1 of BB art. 3.33 lid 1; NEN1087</t>
  </si>
  <si>
    <t>Eis en bepalingsmethode</t>
  </si>
  <si>
    <t>Bbl art.4.138 lid 1 of BB art. 3.33 lid 2; NEN2757-1</t>
  </si>
  <si>
    <t>Bbl art.4.138 lid 1 of BB art. 3.33 lid 2; NEN2757-2</t>
  </si>
  <si>
    <t xml:space="preserve"> </t>
  </si>
  <si>
    <t>C1</t>
  </si>
  <si>
    <t>C2</t>
  </si>
  <si>
    <t>Situatie</t>
  </si>
  <si>
    <t>situatie</t>
  </si>
  <si>
    <t>Deze situatie komt niet voor bij deze invoer.</t>
  </si>
  <si>
    <t>Afstand</t>
  </si>
  <si>
    <t>m</t>
  </si>
  <si>
    <t>---</t>
  </si>
  <si>
    <t>Hoogteverschil</t>
  </si>
  <si>
    <t>Berekende verdunningsfactor</t>
  </si>
  <si>
    <t>Maximaal toelaatbare verdunningsfactor</t>
  </si>
  <si>
    <t>Conclusie</t>
  </si>
  <si>
    <t>Bbl &amp; BB2012 vanaf 1 maart 2013</t>
  </si>
  <si>
    <t>gekozen situatie</t>
  </si>
  <si>
    <t>C1 (als check op uitsluiten situatie '---')</t>
  </si>
  <si>
    <t>teller</t>
  </si>
  <si>
    <t>noemer</t>
  </si>
  <si>
    <t>f</t>
  </si>
  <si>
    <t>f voor gebruikte norm</t>
  </si>
  <si>
    <t>gekozen C1</t>
  </si>
  <si>
    <t>gekozen C2</t>
  </si>
  <si>
    <t>kolom</t>
  </si>
  <si>
    <t>x</t>
  </si>
  <si>
    <t>h</t>
  </si>
  <si>
    <t>Bouwbesluit - BB 2012 vanaf 1 maart 2013</t>
  </si>
  <si>
    <t>Ten opzichte van de eisen die hiervoor van toepassing waren heeft het Bouwbesluit 2012 sinds 1 maart 2013 de volgende opzet rond verdunningsfactoren.</t>
  </si>
  <si>
    <t>De eisen hebben tot doel vervuilingen ter plaatse van toevoeren voldoende verdund te hebben.</t>
  </si>
  <si>
    <r>
      <rPr>
        <b/>
        <sz val="10"/>
        <rFont val="Arial"/>
        <family val="2"/>
      </rPr>
      <t>toevoeren</t>
    </r>
    <r>
      <rPr>
        <sz val="10"/>
        <rFont val="Arial"/>
        <family val="2"/>
      </rPr>
      <t xml:space="preserve"> die voor de </t>
    </r>
    <r>
      <rPr>
        <b/>
        <sz val="10"/>
        <rFont val="Arial"/>
        <family val="2"/>
      </rPr>
      <t>ventilatie</t>
    </r>
    <r>
      <rPr>
        <sz val="10"/>
        <rFont val="Arial"/>
        <family val="2"/>
      </rPr>
      <t xml:space="preserve"> aanwezig zijn</t>
    </r>
  </si>
  <si>
    <r>
      <t xml:space="preserve">ten opzichte van </t>
    </r>
    <r>
      <rPr>
        <b/>
        <sz val="10"/>
        <rFont val="Arial"/>
        <family val="2"/>
      </rPr>
      <t>afvoervoorziening</t>
    </r>
    <r>
      <rPr>
        <sz val="10"/>
        <rFont val="Arial"/>
        <family val="2"/>
      </rPr>
      <t xml:space="preserve"> voor </t>
    </r>
    <r>
      <rPr>
        <b/>
        <sz val="10"/>
        <rFont val="Arial"/>
        <family val="2"/>
      </rPr>
      <t>luchtverversing</t>
    </r>
  </si>
  <si>
    <t>Bouwbesluit artikel 3.33 lid 1</t>
  </si>
  <si>
    <t>bepaling met</t>
  </si>
  <si>
    <t>NEN1087</t>
  </si>
  <si>
    <r>
      <t xml:space="preserve">ten opzichte van </t>
    </r>
    <r>
      <rPr>
        <b/>
        <sz val="10"/>
        <rFont val="Arial"/>
        <family val="2"/>
      </rPr>
      <t>afvoervoorziening</t>
    </r>
    <r>
      <rPr>
        <sz val="10"/>
        <rFont val="Arial"/>
        <family val="2"/>
      </rPr>
      <t xml:space="preserve"> voor </t>
    </r>
    <r>
      <rPr>
        <b/>
        <sz val="10"/>
        <rFont val="Arial"/>
        <family val="2"/>
      </rPr>
      <t>rookgas</t>
    </r>
  </si>
  <si>
    <t>Bouwbesluit artikel 3.33 lid 2</t>
  </si>
  <si>
    <r>
      <t xml:space="preserve">belasting op de rookgasafvoer </t>
    </r>
    <r>
      <rPr>
        <u/>
        <sz val="10"/>
        <rFont val="Arial"/>
        <family val="2"/>
      </rPr>
      <t>&lt;</t>
    </r>
    <r>
      <rPr>
        <sz val="10"/>
        <rFont val="Arial"/>
        <family val="2"/>
      </rPr>
      <t xml:space="preserve"> 130 kW</t>
    </r>
  </si>
  <si>
    <t>NEN2757-1</t>
  </si>
  <si>
    <t>belasting op de rookgasafvoer &gt; 130 kW</t>
  </si>
  <si>
    <t>NEN2757-2</t>
  </si>
  <si>
    <r>
      <rPr>
        <b/>
        <sz val="10"/>
        <rFont val="Arial"/>
        <family val="2"/>
      </rPr>
      <t>toevoeren</t>
    </r>
    <r>
      <rPr>
        <sz val="10"/>
        <rFont val="Arial"/>
        <family val="2"/>
      </rPr>
      <t xml:space="preserve"> van </t>
    </r>
    <r>
      <rPr>
        <b/>
        <sz val="10"/>
        <rFont val="Arial"/>
        <family val="2"/>
      </rPr>
      <t>verbrandingslucht</t>
    </r>
    <r>
      <rPr>
        <sz val="10"/>
        <rFont val="Arial"/>
        <family val="2"/>
      </rPr>
      <t xml:space="preserve"> </t>
    </r>
    <r>
      <rPr>
        <u/>
        <sz val="10"/>
        <rFont val="Arial"/>
        <family val="2"/>
      </rPr>
      <t>als deze lucht door een verblijfsgebied stroomt</t>
    </r>
  </si>
  <si>
    <r>
      <t xml:space="preserve">ten opzichte van </t>
    </r>
    <r>
      <rPr>
        <b/>
        <sz val="10"/>
        <rFont val="Arial"/>
        <family val="2"/>
      </rPr>
      <t>afvoervoorziening</t>
    </r>
    <r>
      <rPr>
        <sz val="10"/>
        <rFont val="Arial"/>
        <family val="2"/>
      </rPr>
      <t xml:space="preserve"> voor luchtverversing en van een afvoervoorziening voor rookgas</t>
    </r>
  </si>
  <si>
    <t>Bouwbesluit 2.51 lid 1</t>
  </si>
  <si>
    <t>Voor de verdunningsfactor wordt verwezen naar NEN1087 behalve als het gaat om een rookgasafvoer ten opzichte van een ventilatietoevoer. Dan is NEN2757 aangewezen.</t>
  </si>
  <si>
    <t>Omdat een open verbranding in nieuwbouw/verbouw eigenlijk nooit meer voorkomt is alleen een rekenhulp opgesteld voor de verdunning ter plaatse van een ventilatietoevoer.</t>
  </si>
  <si>
    <t xml:space="preserve">Bbl - Besluit Bouwwerken Leefomgeving </t>
  </si>
  <si>
    <t>Geen inhoudelijke wijzigingen in de berekening. De artikelnummers zijn anders dan in het BB (zie invoer tabblad).</t>
  </si>
  <si>
    <t>Bbl art.4.138 lid 1 geldt voor alle uitmondingen van rookgassen. Via de Omgevingsregeling; art. 5.44 wordt de bepalingsmethode aangewezen. Dat is NEN 2757-1 of NEN2757-2.</t>
  </si>
  <si>
    <t>Opmerkingen uit Bouwbesluit en normen</t>
  </si>
  <si>
    <t>De nummering van de situaties in NEN2757-2 is als in  NEN2757-1 om overzicht te behouden.</t>
  </si>
  <si>
    <t>De situaties waarin sprake is van afvoer in de gevel zijn echter niet van toepassing voor toestellen groter dan 130 kW.</t>
  </si>
  <si>
    <t>Bij open verbrandingstoestellen waarbij de toevoerlucht via een verblijfsgebied komt, moet bij die specifieke 'toevoer' ook aan de verdunningsfactor worden voldaan. Bbl art. 4.139 lid 1.</t>
  </si>
  <si>
    <t>Een veel voorkomende constructie is die van een penthouse waarboven de uitmonding van de collectieve stookinstallatie van het appartementencomplex plaatsvindt.</t>
  </si>
  <si>
    <t xml:space="preserve">Zo'n constructie is in figuur 14 weergegeven. Hiervoor wordt situatie 1 toegepast. </t>
  </si>
  <si>
    <t>G</t>
  </si>
  <si>
    <t>is de gevel</t>
  </si>
  <si>
    <t>D</t>
  </si>
  <si>
    <t>is het dak</t>
  </si>
  <si>
    <t>T</t>
  </si>
  <si>
    <t>is de toevoer</t>
  </si>
  <si>
    <t>A</t>
  </si>
  <si>
    <t>is de afvoer</t>
  </si>
  <si>
    <t>Δh</t>
  </si>
  <si>
    <t>is de verticale afstand tussen afvoer- en toevoeropening</t>
  </si>
  <si>
    <t>Omschrijving</t>
  </si>
  <si>
    <t>Een toevoer in een gevel ten opzichte van een hoger of even hoog gelegen afvoer in een hoger gelegen dakvlak, en</t>
  </si>
  <si>
    <t>een toevoer in een dakvlak met een helling gelijk aan of groter dan 23º ten opzichte van een hoger of even hoog gelegen afvoer in een hoger aangrenzend dakvlak met een helling kleiner dan 23º.</t>
  </si>
  <si>
    <t>Een toevoer in een gevel ten opzichte van een afvoer in een lager gelegen aangrenzend dakvlak, en</t>
  </si>
  <si>
    <t>een toevoer in een gevel ten opzichte van een afvoer in een lager gelegen gevel, waarbij de gevels worden gescheiden door een dakvlak.
Voor een inspringende gevel moet de lengte van de verbindingslijn tussen de afvoer tot de eerst bovengelegen dakrand minder dan 1 m bedragen.</t>
  </si>
  <si>
    <t>Een toevoer in een gevel ten opzichte van een hoger of even hoog gelegen afvoer in een gevel.</t>
  </si>
  <si>
    <t>Een toevoer in een gevel ten opzichte van een lager gelegen afvoer in een gevel.</t>
  </si>
  <si>
    <t>Een toevoer in een dakvlak ten opzichte van een hoger of even hoog gelegen afvoer in een dakvlak, allen met een helling kleiner dan 23º.</t>
  </si>
  <si>
    <t>Een toevoer in een dakvlak ten opzichte van een hoger of even hoog gelegen afvoer in hetzelfde dakvlak of een hoger gelegen aangrenzend dakvlak met een helling gelijk aan of groter dan 23º.</t>
  </si>
  <si>
    <t>Een toevoer in een dakvlak met een helling gelijk aan of groter dan 23º ten opzichte van een lager gelegen afvoer in hetzelfde dakvlak of een lager gelegen aangrenzend dakvlak.</t>
  </si>
  <si>
    <t>Een toevoer in een dakvlak of gevel ten opzichte van een afvoer in een achtergelegen dakvlak of gevel waarbij ten minste één van de dakvlakken een helling gelijk aan of groter dan 23º heeft.</t>
  </si>
  <si>
    <t>OPMERKING: De toevoer kan zowel lager, hoger of even hoog zijn gelegen ten opzchte van de afvoer.</t>
  </si>
  <si>
    <t>Een toevoer in een gevel of dakvlak ten opzichte van een hoger of even hoog gelegen verticale afvoer in een tegenoverliggende gevel of een tegenoverliggend dakvlak, en</t>
  </si>
  <si>
    <t>een toevoer in een gevel of dakvlak ten opzichte van een hoger of even hoog gelegen verticale afvoer in een horizontaal dakvlak gelegen tussen de gevel of het dakvlak en een tegenoverliggende gevel of een tegenoverliggend dakvlak.</t>
  </si>
  <si>
    <t>Een toevoer in een gevel of dakvlak ten opzichte van een lager gelegen verticale afvoer in een tegenoverliggende gevel of een tegenoverliggend dakvlak, en</t>
  </si>
  <si>
    <t>een toevoer in een gevel of dakvlak ten opzichte van een lager gelegen verticale afvoer in een horizontaal dakvlak gelegen tussen de gevel of het dakvlak en een tegenoverliggende gevel of een tegenoverliggend dakvlak.</t>
  </si>
  <si>
    <t>Een toevoer in een gevel of dakvlak ten opzichte van een hoger of even hoog gelegen horizontale afvoer in een tegenoverliggende gevel of tegenoverliggend dakvlak met een helling gelijk aan of groter dan 23º(tabel 4).</t>
  </si>
  <si>
    <t>Een toevoer in een gevel of dakvlak ten opzichte van een lager gelegen horizontale afvoer in een tegenoverliggende gevel of tegenoverliggend dakvlak met een helling gelijk aan of groter dan 23º.</t>
  </si>
  <si>
    <t>Een toevoer in een dakvlak ten opzichte van een afvoer in een hoger gelegen gevel.</t>
  </si>
  <si>
    <t>Een toevoer in een dakvlak ten opzichte van een afvoer in een lager gelegen gevel, en</t>
  </si>
  <si>
    <t>een toevoer in een dakvlak met een helling kleiner dan 23º ten opzichte van een afvoer in een lager aangrenzend dakvlak met een helling gelijk aan of groter dan 23º.</t>
  </si>
  <si>
    <t>Een toevoer in de gevel ten opzichte van een hoger gelegen of even hoog gelegen afvoer in een aangrenzende of versprongen gevel waarbij de hoek β tussen de twee gevels in het horizontale vlak gelijk is aan of groter is dan 180º.</t>
  </si>
  <si>
    <t>Een toevoer in de gevel ten opzichte van een lager gelegen afvoer in een aangrenzende of versprongen gevel waarbij de hoek β tussen de twee gevels in het horizontale vlak groter dan of gelijk is aan 180º.</t>
  </si>
  <si>
    <t>Een toevoer in een gevel t.o.v. een afvoer in een aangrenzende gevel waarbij de hoek β tussen de twee gevels in het horizontale vlak kleiner is dan 180°.</t>
  </si>
  <si>
    <t>OPMERKING: De toevoer kan zowel lager, hoger of even hoog zijn gelegen als de afvoer.</t>
  </si>
  <si>
    <t>Een penthouse waarboven de uitmonding van de collectieve stookinstallatie van het appartementencomplex plaatsvindt.</t>
  </si>
  <si>
    <t>Q</t>
  </si>
  <si>
    <t>starth</t>
  </si>
  <si>
    <t>staph</t>
  </si>
  <si>
    <t>b1</t>
  </si>
  <si>
    <t>b2</t>
  </si>
  <si>
    <t>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</si>
</sst>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
    <numFmt numFmtId="165" formatCode="0.0000"/>
    <numFmt numFmtId="166" formatCode="0.0"/>
    <numFmt numFmtId="167" formatCode="0.000"/>
    <numFmt numFmtId="168" formatCode="_ * #,##0.0_ ;_ * \-#,##0.0_ ;_ * &quot;-&quot;??_ ;_ @_ "/>
  </numFmts>
  <fonts count="17">
    <font>
      <sz val="10"/>
      <name val="Arial"/>
    </font>
    <font>
      <sz val="11"/>
      <color theme="1"/>
      <name val="Calibri"/>
      <family val="2"/>
      <scheme val="minor"/>
    </font>
    <font>
      <sz val="11"/>
      <color theme="1"/>
      <name val="Calibri"/>
      <family val="2"/>
      <scheme val="minor"/>
    </font>
    <font>
      <sz val="10"/>
      <name val="Arial"/>
      <family val="2"/>
    </font>
    <font>
      <b/>
      <sz val="10"/>
      <name val="Arial"/>
      <family val="2"/>
    </font>
    <font>
      <sz val="10"/>
      <name val="Verdana"/>
      <family val="2"/>
    </font>
    <font>
      <b/>
      <sz val="10"/>
      <name val="Verdana"/>
      <family val="2"/>
    </font>
    <font>
      <sz val="6"/>
      <name val="Arial"/>
      <family val="2"/>
    </font>
    <font>
      <sz val="9"/>
      <color rgb="FF333333"/>
      <name val="Verdana"/>
      <family val="2"/>
    </font>
    <font>
      <i/>
      <sz val="9"/>
      <color rgb="FF333333"/>
      <name val="Verdana"/>
      <family val="2"/>
    </font>
    <font>
      <b/>
      <sz val="9"/>
      <color theme="4"/>
      <name val="Verdana"/>
      <family val="2"/>
    </font>
    <font>
      <sz val="10"/>
      <color theme="0" tint="-0.249977111117893"/>
      <name val="Arial"/>
      <family val="2"/>
    </font>
    <font>
      <sz val="8"/>
      <color theme="0" tint="-0.34998626667073579"/>
      <name val="Arial"/>
      <family val="2"/>
    </font>
    <font>
      <sz val="8"/>
      <color theme="6" tint="0.59999389629810485"/>
      <name val="Arial"/>
      <family val="2"/>
    </font>
    <font>
      <sz val="10"/>
      <color rgb="FFFF0000"/>
      <name val="Arial"/>
      <family val="2"/>
    </font>
    <font>
      <sz val="11"/>
      <color rgb="FF9C6500"/>
      <name val="Calibri"/>
      <family val="2"/>
      <scheme val="minor"/>
    </font>
    <font>
      <u/>
      <sz val="10"/>
      <name val="Arial"/>
      <family val="2"/>
    </font>
  </fonts>
  <fills count="15">
    <fill>
      <patternFill patternType="none"/>
    </fill>
    <fill>
      <patternFill patternType="gray125"/>
    </fill>
    <fill>
      <patternFill patternType="solid">
        <fgColor theme="6" tint="0.59999389629810485"/>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6" tint="0.39997558519241921"/>
        <bgColor indexed="64"/>
      </patternFill>
    </fill>
    <fill>
      <patternFill patternType="solid">
        <fgColor rgb="FFFFEB9C"/>
      </patternFill>
    </fill>
    <fill>
      <patternFill patternType="solid">
        <fgColor theme="7" tint="0.59999389629810485"/>
        <bgColor indexed="64"/>
      </patternFill>
    </fill>
    <fill>
      <patternFill patternType="solid">
        <fgColor theme="8" tint="0.59999389629810485"/>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double">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double">
        <color indexed="64"/>
      </right>
      <top style="medium">
        <color indexed="64"/>
      </top>
      <bottom style="thin">
        <color indexed="64"/>
      </bottom>
      <diagonal/>
    </border>
    <border>
      <left/>
      <right style="thin">
        <color theme="0" tint="-0.14996795556505021"/>
      </right>
      <top/>
      <bottom style="thin">
        <color theme="0" tint="-0.14996795556505021"/>
      </bottom>
      <diagonal/>
    </border>
    <border>
      <left style="thin">
        <color theme="0" tint="-0.14996795556505021"/>
      </left>
      <right/>
      <top style="thin">
        <color theme="0" tint="-0.14996795556505021"/>
      </top>
      <bottom/>
      <diagonal/>
    </border>
    <border>
      <left/>
      <right style="thin">
        <color theme="0" tint="-0.14996795556505021"/>
      </right>
      <top style="thin">
        <color theme="0" tint="-0.14996795556505021"/>
      </top>
      <bottom/>
      <diagonal/>
    </border>
    <border>
      <left/>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style="medium">
        <color auto="1"/>
      </left>
      <right/>
      <top style="medium">
        <color auto="1"/>
      </top>
      <bottom style="thin">
        <color indexed="64"/>
      </bottom>
      <diagonal/>
    </border>
    <border>
      <left style="double">
        <color indexed="64"/>
      </left>
      <right/>
      <top style="medium">
        <color auto="1"/>
      </top>
      <bottom style="thin">
        <color indexed="64"/>
      </bottom>
      <diagonal/>
    </border>
    <border>
      <left style="medium">
        <color auto="1"/>
      </left>
      <right/>
      <top style="thin">
        <color indexed="64"/>
      </top>
      <bottom style="medium">
        <color auto="1"/>
      </bottom>
      <diagonal/>
    </border>
    <border>
      <left/>
      <right style="medium">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5" fillId="12" borderId="0" applyNumberFormat="0" applyBorder="0" applyAlignment="0" applyProtection="0"/>
    <xf numFmtId="0" fontId="2" fillId="0" borderId="0"/>
    <xf numFmtId="0" fontId="3" fillId="0" borderId="0"/>
  </cellStyleXfs>
  <cellXfs count="178">
    <xf numFmtId="0" fontId="0" fillId="0" borderId="0" xfId="0"/>
    <xf numFmtId="0" fontId="8" fillId="0" borderId="0" xfId="0" applyFont="1" applyAlignment="1">
      <alignment vertical="center"/>
    </xf>
    <xf numFmtId="0" fontId="3" fillId="0" borderId="0" xfId="0" applyFont="1"/>
    <xf numFmtId="0" fontId="0" fillId="3" borderId="0" xfId="0" applyFill="1"/>
    <xf numFmtId="0" fontId="0" fillId="3" borderId="0" xfId="0" applyFill="1" applyAlignment="1">
      <alignment horizontal="center"/>
    </xf>
    <xf numFmtId="0" fontId="0" fillId="0" borderId="0" xfId="0" applyAlignment="1">
      <alignment horizontal="center"/>
    </xf>
    <xf numFmtId="0" fontId="6" fillId="0" borderId="0" xfId="0" applyFont="1" applyAlignment="1">
      <alignment horizontal="center" vertical="top" wrapText="1"/>
    </xf>
    <xf numFmtId="0" fontId="5" fillId="0" borderId="0" xfId="0" applyFont="1"/>
    <xf numFmtId="0" fontId="5" fillId="0" borderId="0" xfId="0" applyFont="1" applyAlignment="1">
      <alignment horizontal="center" vertical="top" wrapText="1"/>
    </xf>
    <xf numFmtId="0" fontId="5" fillId="0" borderId="0" xfId="0" applyFont="1" applyAlignment="1">
      <alignment vertical="top" wrapText="1"/>
    </xf>
    <xf numFmtId="0" fontId="9" fillId="0" borderId="0" xfId="0" applyFont="1" applyAlignment="1">
      <alignment vertical="center"/>
    </xf>
    <xf numFmtId="0" fontId="8" fillId="0" borderId="0" xfId="0" applyFont="1" applyAlignment="1">
      <alignment vertical="center" wrapText="1"/>
    </xf>
    <xf numFmtId="0" fontId="8" fillId="3" borderId="0" xfId="0" applyFont="1" applyFill="1" applyAlignment="1">
      <alignment horizontal="center" vertical="center"/>
    </xf>
    <xf numFmtId="0" fontId="0" fillId="3" borderId="0" xfId="0" applyFill="1" applyAlignment="1">
      <alignment horizontal="left" vertical="center" indent="15"/>
    </xf>
    <xf numFmtId="0" fontId="8" fillId="3" borderId="0" xfId="0" applyFont="1" applyFill="1" applyAlignment="1">
      <alignment vertical="center"/>
    </xf>
    <xf numFmtId="0" fontId="4" fillId="0" borderId="0" xfId="0" applyFont="1" applyAlignment="1">
      <alignment horizontal="center"/>
    </xf>
    <xf numFmtId="0" fontId="4" fillId="0" borderId="0" xfId="0" applyFont="1" applyAlignment="1">
      <alignment vertical="center"/>
    </xf>
    <xf numFmtId="0" fontId="10" fillId="0" borderId="0" xfId="0" applyFont="1" applyAlignment="1">
      <alignment horizontal="right" vertical="top"/>
    </xf>
    <xf numFmtId="0" fontId="3" fillId="4" borderId="34" xfId="0" applyFont="1" applyFill="1" applyBorder="1" applyAlignment="1" applyProtection="1">
      <alignment horizontal="left"/>
      <protection locked="0"/>
    </xf>
    <xf numFmtId="0" fontId="7" fillId="5" borderId="1" xfId="0" applyFont="1" applyFill="1" applyBorder="1"/>
    <xf numFmtId="0" fontId="7" fillId="0" borderId="0" xfId="0" applyFont="1"/>
    <xf numFmtId="0" fontId="3" fillId="3" borderId="0" xfId="0" applyFont="1" applyFill="1"/>
    <xf numFmtId="0" fontId="7" fillId="6" borderId="1" xfId="0" applyFont="1" applyFill="1" applyBorder="1"/>
    <xf numFmtId="0" fontId="7" fillId="6" borderId="1" xfId="0" quotePrefix="1" applyFont="1" applyFill="1" applyBorder="1"/>
    <xf numFmtId="0" fontId="3" fillId="3" borderId="35" xfId="0" applyFont="1" applyFill="1" applyBorder="1"/>
    <xf numFmtId="0" fontId="0" fillId="3" borderId="36" xfId="0" applyFill="1" applyBorder="1"/>
    <xf numFmtId="0" fontId="11" fillId="3" borderId="35" xfId="0" applyFont="1" applyFill="1" applyBorder="1"/>
    <xf numFmtId="0" fontId="0" fillId="3" borderId="37" xfId="0" applyFill="1" applyBorder="1"/>
    <xf numFmtId="0" fontId="3" fillId="3" borderId="38" xfId="0" applyFont="1" applyFill="1" applyBorder="1"/>
    <xf numFmtId="0" fontId="0" fillId="3" borderId="38" xfId="0" applyFill="1" applyBorder="1"/>
    <xf numFmtId="0" fontId="0" fillId="3" borderId="35" xfId="0" applyFill="1" applyBorder="1"/>
    <xf numFmtId="0" fontId="11" fillId="3" borderId="38" xfId="0" applyFont="1" applyFill="1" applyBorder="1"/>
    <xf numFmtId="0" fontId="7" fillId="7" borderId="1" xfId="0" applyFont="1" applyFill="1" applyBorder="1"/>
    <xf numFmtId="0" fontId="7" fillId="8" borderId="1" xfId="0" applyFont="1" applyFill="1" applyBorder="1"/>
    <xf numFmtId="0" fontId="3" fillId="3" borderId="37" xfId="0" applyFont="1" applyFill="1" applyBorder="1"/>
    <xf numFmtId="0" fontId="0" fillId="3" borderId="37" xfId="0" applyFill="1" applyBorder="1" applyAlignment="1">
      <alignment horizontal="center"/>
    </xf>
    <xf numFmtId="0" fontId="7" fillId="9" borderId="2" xfId="0" applyFont="1" applyFill="1" applyBorder="1" applyAlignment="1">
      <alignment horizontal="center"/>
    </xf>
    <xf numFmtId="0" fontId="7" fillId="9" borderId="3" xfId="0" applyFont="1" applyFill="1" applyBorder="1" applyAlignment="1">
      <alignment horizontal="center"/>
    </xf>
    <xf numFmtId="0" fontId="7" fillId="9" borderId="4" xfId="0" applyFont="1" applyFill="1" applyBorder="1" applyAlignment="1">
      <alignment horizontal="center"/>
    </xf>
    <xf numFmtId="0" fontId="7" fillId="9" borderId="5" xfId="0" applyFont="1" applyFill="1" applyBorder="1" applyAlignment="1">
      <alignment horizontal="center"/>
    </xf>
    <xf numFmtId="0" fontId="7" fillId="9" borderId="6" xfId="0" applyFont="1" applyFill="1" applyBorder="1" applyAlignment="1">
      <alignment horizontal="center"/>
    </xf>
    <xf numFmtId="0" fontId="7" fillId="9" borderId="7" xfId="0" applyFont="1" applyFill="1" applyBorder="1" applyAlignment="1">
      <alignment horizontal="center"/>
    </xf>
    <xf numFmtId="0" fontId="7" fillId="9" borderId="10" xfId="0" applyFont="1" applyFill="1" applyBorder="1"/>
    <xf numFmtId="0" fontId="3" fillId="3" borderId="0" xfId="0" applyFont="1" applyFill="1" applyAlignment="1">
      <alignment horizontal="center"/>
    </xf>
    <xf numFmtId="0" fontId="7" fillId="10" borderId="13" xfId="0" quotePrefix="1" applyFont="1" applyFill="1" applyBorder="1" applyAlignment="1">
      <alignment horizontal="center"/>
    </xf>
    <xf numFmtId="0" fontId="7" fillId="10" borderId="10" xfId="0" quotePrefix="1" applyFont="1" applyFill="1" applyBorder="1" applyAlignment="1">
      <alignment horizontal="center"/>
    </xf>
    <xf numFmtId="0" fontId="7" fillId="10" borderId="8" xfId="0" quotePrefix="1" applyFont="1" applyFill="1" applyBorder="1" applyAlignment="1">
      <alignment horizontal="center"/>
    </xf>
    <xf numFmtId="0" fontId="7" fillId="10" borderId="12" xfId="0" quotePrefix="1" applyFont="1" applyFill="1" applyBorder="1" applyAlignment="1">
      <alignment horizontal="center"/>
    </xf>
    <xf numFmtId="0" fontId="7" fillId="10" borderId="9" xfId="0" quotePrefix="1" applyFont="1" applyFill="1" applyBorder="1" applyAlignment="1">
      <alignment horizontal="center"/>
    </xf>
    <xf numFmtId="0" fontId="0" fillId="11" borderId="0" xfId="0" applyFill="1"/>
    <xf numFmtId="0" fontId="0" fillId="11" borderId="0" xfId="0" applyFill="1" applyAlignment="1">
      <alignment horizontal="center"/>
    </xf>
    <xf numFmtId="0" fontId="3" fillId="11" borderId="0" xfId="0" applyFont="1" applyFill="1"/>
    <xf numFmtId="0" fontId="3" fillId="11" borderId="35" xfId="0" applyFont="1" applyFill="1" applyBorder="1"/>
    <xf numFmtId="0" fontId="0" fillId="11" borderId="36" xfId="0" applyFill="1" applyBorder="1"/>
    <xf numFmtId="0" fontId="3" fillId="11" borderId="37" xfId="0" applyFont="1" applyFill="1" applyBorder="1"/>
    <xf numFmtId="0" fontId="7" fillId="10" borderId="16" xfId="0" applyFont="1" applyFill="1" applyBorder="1" applyAlignment="1">
      <alignment horizontal="center"/>
    </xf>
    <xf numFmtId="0" fontId="0" fillId="11" borderId="38" xfId="0" applyFill="1" applyBorder="1"/>
    <xf numFmtId="0" fontId="7" fillId="4" borderId="0" xfId="0" quotePrefix="1" applyFont="1" applyFill="1" applyAlignment="1">
      <alignment horizontal="center"/>
    </xf>
    <xf numFmtId="0" fontId="12" fillId="11" borderId="0" xfId="0" applyFont="1" applyFill="1" applyAlignment="1">
      <alignment horizontal="right"/>
    </xf>
    <xf numFmtId="0" fontId="7" fillId="10" borderId="16" xfId="0" quotePrefix="1" applyFont="1" applyFill="1" applyBorder="1" applyAlignment="1">
      <alignment horizontal="center"/>
    </xf>
    <xf numFmtId="0" fontId="7" fillId="10" borderId="17" xfId="0" quotePrefix="1" applyFont="1" applyFill="1" applyBorder="1" applyAlignment="1">
      <alignment horizontal="center"/>
    </xf>
    <xf numFmtId="0" fontId="7" fillId="0" borderId="0" xfId="0" applyFont="1" applyAlignment="1">
      <alignment horizontal="center"/>
    </xf>
    <xf numFmtId="0" fontId="7" fillId="10" borderId="19" xfId="0" applyFont="1" applyFill="1" applyBorder="1"/>
    <xf numFmtId="0" fontId="7" fillId="10" borderId="20" xfId="0" applyFont="1" applyFill="1" applyBorder="1" applyAlignment="1">
      <alignment horizontal="center"/>
    </xf>
    <xf numFmtId="0" fontId="7" fillId="9" borderId="21" xfId="0" applyFont="1" applyFill="1" applyBorder="1"/>
    <xf numFmtId="0" fontId="7" fillId="10" borderId="22" xfId="0" applyFont="1" applyFill="1" applyBorder="1" applyAlignment="1">
      <alignment horizontal="center"/>
    </xf>
    <xf numFmtId="0" fontId="7" fillId="0" borderId="23" xfId="0" applyFont="1" applyBorder="1" applyAlignment="1">
      <alignment horizontal="center"/>
    </xf>
    <xf numFmtId="0" fontId="7" fillId="0" borderId="24" xfId="0" applyFont="1" applyBorder="1" applyAlignment="1">
      <alignment horizontal="center"/>
    </xf>
    <xf numFmtId="0" fontId="3" fillId="3" borderId="34" xfId="0" applyFont="1" applyFill="1" applyBorder="1" applyAlignment="1" applyProtection="1">
      <alignment horizontal="left"/>
      <protection locked="0"/>
    </xf>
    <xf numFmtId="164" fontId="3" fillId="4" borderId="34" xfId="0" applyNumberFormat="1" applyFont="1" applyFill="1" applyBorder="1" applyAlignment="1">
      <alignment horizontal="center"/>
    </xf>
    <xf numFmtId="0" fontId="14" fillId="0" borderId="0" xfId="0" applyFont="1"/>
    <xf numFmtId="0" fontId="3" fillId="0" borderId="0" xfId="0" applyFont="1" applyAlignment="1">
      <alignment horizontal="left"/>
    </xf>
    <xf numFmtId="166" fontId="3" fillId="0" borderId="0" xfId="0" applyNumberFormat="1" applyFont="1" applyAlignment="1" applyProtection="1">
      <alignment horizontal="left"/>
      <protection locked="0"/>
    </xf>
    <xf numFmtId="0" fontId="14" fillId="0" borderId="0" xfId="0" applyFont="1" applyAlignment="1">
      <alignment horizontal="left"/>
    </xf>
    <xf numFmtId="0" fontId="7" fillId="10" borderId="40" xfId="0" applyFont="1" applyFill="1" applyBorder="1"/>
    <xf numFmtId="0" fontId="7" fillId="10" borderId="32" xfId="0" applyFont="1" applyFill="1" applyBorder="1"/>
    <xf numFmtId="0" fontId="7" fillId="10" borderId="42" xfId="0" applyFont="1" applyFill="1" applyBorder="1"/>
    <xf numFmtId="0" fontId="7" fillId="0" borderId="0" xfId="0" applyFont="1" applyAlignment="1">
      <alignment horizontal="center" vertical="center" wrapText="1"/>
    </xf>
    <xf numFmtId="0" fontId="7" fillId="0" borderId="10" xfId="0" applyFont="1" applyBorder="1"/>
    <xf numFmtId="0" fontId="7" fillId="0" borderId="8" xfId="0" applyFont="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quotePrefix="1" applyFont="1" applyBorder="1" applyAlignment="1">
      <alignment horizontal="center"/>
    </xf>
    <xf numFmtId="0" fontId="7" fillId="0" borderId="9" xfId="0" quotePrefix="1" applyFont="1" applyBorder="1" applyAlignment="1">
      <alignment horizontal="center"/>
    </xf>
    <xf numFmtId="0" fontId="7" fillId="0" borderId="0" xfId="0" quotePrefix="1" applyFont="1" applyAlignment="1">
      <alignment horizontal="center"/>
    </xf>
    <xf numFmtId="164" fontId="15" fillId="0" borderId="0" xfId="1" applyNumberFormat="1" applyFill="1" applyBorder="1" applyProtection="1"/>
    <xf numFmtId="2" fontId="7" fillId="0" borderId="0" xfId="0" applyNumberFormat="1" applyFont="1" applyAlignment="1">
      <alignment horizontal="center" vertical="center"/>
    </xf>
    <xf numFmtId="167" fontId="7" fillId="0" borderId="0" xfId="0" applyNumberFormat="1" applyFont="1" applyAlignment="1">
      <alignment horizontal="center" vertical="center"/>
    </xf>
    <xf numFmtId="164" fontId="7" fillId="0" borderId="0" xfId="0" applyNumberFormat="1" applyFont="1" applyAlignment="1">
      <alignment horizontal="center" vertical="center"/>
    </xf>
    <xf numFmtId="165" fontId="7" fillId="0" borderId="0" xfId="0" applyNumberFormat="1" applyFont="1"/>
    <xf numFmtId="2" fontId="7" fillId="0" borderId="0" xfId="0" applyNumberFormat="1" applyFont="1" applyAlignment="1">
      <alignment horizontal="center" vertical="center" wrapText="1"/>
    </xf>
    <xf numFmtId="2" fontId="0" fillId="0" borderId="0" xfId="0" applyNumberFormat="1"/>
    <xf numFmtId="2" fontId="3" fillId="0" borderId="0" xfId="0" applyNumberFormat="1" applyFont="1" applyAlignment="1" applyProtection="1">
      <alignment horizontal="left"/>
      <protection locked="0"/>
    </xf>
    <xf numFmtId="0" fontId="3" fillId="0" borderId="0" xfId="0" applyFont="1" applyAlignment="1" applyProtection="1">
      <alignment horizontal="left"/>
      <protection locked="0"/>
    </xf>
    <xf numFmtId="0" fontId="3" fillId="0" borderId="0" xfId="0" applyFont="1" applyAlignment="1">
      <alignment horizontal="center"/>
    </xf>
    <xf numFmtId="0" fontId="2" fillId="0" borderId="0" xfId="2"/>
    <xf numFmtId="0" fontId="2" fillId="0" borderId="0" xfId="2" quotePrefix="1"/>
    <xf numFmtId="0" fontId="7" fillId="9" borderId="6" xfId="0" applyFont="1" applyFill="1" applyBorder="1"/>
    <xf numFmtId="0" fontId="7" fillId="9" borderId="13" xfId="0" applyFont="1" applyFill="1" applyBorder="1"/>
    <xf numFmtId="0" fontId="7" fillId="10" borderId="42" xfId="0" applyFont="1" applyFill="1" applyBorder="1" applyAlignment="1">
      <alignment horizontal="center"/>
    </xf>
    <xf numFmtId="0" fontId="4" fillId="2" borderId="0" xfId="3" applyFont="1" applyFill="1"/>
    <xf numFmtId="0" fontId="3" fillId="2" borderId="0" xfId="3" applyFill="1"/>
    <xf numFmtId="0" fontId="3" fillId="0" borderId="0" xfId="3"/>
    <xf numFmtId="0" fontId="3" fillId="0" borderId="0" xfId="3" applyAlignment="1">
      <alignment wrapText="1"/>
    </xf>
    <xf numFmtId="0" fontId="4" fillId="13" borderId="0" xfId="3" applyFont="1" applyFill="1"/>
    <xf numFmtId="0" fontId="3" fillId="13" borderId="0" xfId="3" applyFill="1"/>
    <xf numFmtId="0" fontId="3" fillId="13" borderId="0" xfId="3" applyFill="1" applyAlignment="1">
      <alignment wrapText="1"/>
    </xf>
    <xf numFmtId="0" fontId="4" fillId="0" borderId="0" xfId="3" applyFont="1"/>
    <xf numFmtId="0" fontId="2" fillId="3" borderId="0" xfId="2" applyFill="1"/>
    <xf numFmtId="0" fontId="15" fillId="3" borderId="0" xfId="1" applyFill="1"/>
    <xf numFmtId="0" fontId="2" fillId="3" borderId="0" xfId="2" quotePrefix="1" applyFill="1"/>
    <xf numFmtId="0" fontId="3" fillId="3" borderId="0" xfId="2" applyFont="1" applyFill="1"/>
    <xf numFmtId="0" fontId="3" fillId="3" borderId="0" xfId="2" applyFont="1" applyFill="1" applyAlignment="1" applyProtection="1">
      <alignment horizontal="left"/>
      <protection locked="0"/>
    </xf>
    <xf numFmtId="0" fontId="1" fillId="3" borderId="0" xfId="2" applyFont="1" applyFill="1"/>
    <xf numFmtId="0" fontId="7" fillId="10" borderId="14" xfId="0" applyFont="1" applyFill="1" applyBorder="1" applyAlignment="1">
      <alignment horizontal="center"/>
    </xf>
    <xf numFmtId="0" fontId="7" fillId="10" borderId="17" xfId="0" applyFont="1" applyFill="1" applyBorder="1" applyAlignment="1">
      <alignment horizontal="center"/>
    </xf>
    <xf numFmtId="0" fontId="7" fillId="0" borderId="0" xfId="0" applyFont="1" applyAlignment="1">
      <alignment horizontal="center" vertical="center"/>
    </xf>
    <xf numFmtId="0" fontId="7" fillId="10" borderId="18" xfId="0" applyFont="1" applyFill="1" applyBorder="1" applyAlignment="1">
      <alignment horizontal="center"/>
    </xf>
    <xf numFmtId="0" fontId="7" fillId="9" borderId="8" xfId="0" applyFont="1" applyFill="1" applyBorder="1" applyAlignment="1">
      <alignment horizontal="center"/>
    </xf>
    <xf numFmtId="0" fontId="7" fillId="9" borderId="9" xfId="0" applyFont="1" applyFill="1" applyBorder="1" applyAlignment="1">
      <alignment horizontal="center"/>
    </xf>
    <xf numFmtId="0" fontId="7" fillId="10" borderId="8" xfId="0" applyFont="1" applyFill="1" applyBorder="1" applyAlignment="1">
      <alignment horizontal="center"/>
    </xf>
    <xf numFmtId="0" fontId="7" fillId="10" borderId="9" xfId="0" applyFont="1" applyFill="1" applyBorder="1" applyAlignment="1">
      <alignment horizontal="center"/>
    </xf>
    <xf numFmtId="0" fontId="7" fillId="10" borderId="13" xfId="0" applyFont="1" applyFill="1" applyBorder="1" applyAlignment="1">
      <alignment horizontal="center"/>
    </xf>
    <xf numFmtId="0" fontId="7" fillId="10" borderId="12" xfId="0" applyFont="1" applyFill="1" applyBorder="1" applyAlignment="1">
      <alignment horizontal="center"/>
    </xf>
    <xf numFmtId="0" fontId="7" fillId="9" borderId="32" xfId="0" applyFont="1" applyFill="1" applyBorder="1" applyAlignment="1">
      <alignment horizontal="center"/>
    </xf>
    <xf numFmtId="0" fontId="7" fillId="10" borderId="15" xfId="0" applyFont="1" applyFill="1" applyBorder="1" applyAlignment="1">
      <alignment horizontal="center"/>
    </xf>
    <xf numFmtId="0" fontId="7" fillId="10" borderId="11" xfId="0" applyFont="1" applyFill="1" applyBorder="1" applyAlignment="1">
      <alignment horizontal="center"/>
    </xf>
    <xf numFmtId="0" fontId="7" fillId="10" borderId="10" xfId="0" applyFont="1" applyFill="1" applyBorder="1" applyAlignment="1">
      <alignment horizontal="center"/>
    </xf>
    <xf numFmtId="168" fontId="3" fillId="4" borderId="34" xfId="0" applyNumberFormat="1" applyFont="1" applyFill="1" applyBorder="1" applyAlignment="1" applyProtection="1">
      <alignment horizontal="left"/>
      <protection locked="0"/>
    </xf>
    <xf numFmtId="0" fontId="3" fillId="14" borderId="0" xfId="3" applyFill="1"/>
    <xf numFmtId="0" fontId="7" fillId="10" borderId="14" xfId="0" applyFont="1" applyFill="1" applyBorder="1" applyAlignment="1">
      <alignment horizontal="center"/>
    </xf>
    <xf numFmtId="0" fontId="7" fillId="10" borderId="17" xfId="0" applyFont="1" applyFill="1" applyBorder="1" applyAlignment="1">
      <alignment horizontal="center"/>
    </xf>
    <xf numFmtId="0" fontId="7" fillId="0" borderId="0" xfId="0" applyFont="1" applyAlignment="1">
      <alignment horizontal="center" vertical="center"/>
    </xf>
    <xf numFmtId="0" fontId="7" fillId="0" borderId="0" xfId="0" applyFont="1" applyAlignment="1">
      <alignment horizontal="center"/>
    </xf>
    <xf numFmtId="0" fontId="7" fillId="10" borderId="44" xfId="0" applyFont="1" applyFill="1" applyBorder="1" applyAlignment="1">
      <alignment horizontal="center"/>
    </xf>
    <xf numFmtId="0" fontId="7" fillId="10" borderId="5" xfId="0" applyFont="1" applyFill="1" applyBorder="1" applyAlignment="1">
      <alignment horizontal="center"/>
    </xf>
    <xf numFmtId="0" fontId="7" fillId="10" borderId="45" xfId="0" applyFont="1" applyFill="1" applyBorder="1" applyAlignment="1">
      <alignment horizontal="center"/>
    </xf>
    <xf numFmtId="0" fontId="7" fillId="10" borderId="46" xfId="0" applyFont="1" applyFill="1" applyBorder="1" applyAlignment="1">
      <alignment horizontal="center"/>
    </xf>
    <xf numFmtId="0" fontId="7" fillId="10" borderId="18" xfId="0" applyFont="1" applyFill="1" applyBorder="1" applyAlignment="1">
      <alignment horizontal="center"/>
    </xf>
    <xf numFmtId="0" fontId="7" fillId="10" borderId="26" xfId="0" applyFont="1" applyFill="1" applyBorder="1" applyAlignment="1">
      <alignment horizontal="center"/>
    </xf>
    <xf numFmtId="0" fontId="7" fillId="10" borderId="27" xfId="0" applyFont="1" applyFill="1" applyBorder="1" applyAlignment="1">
      <alignment horizontal="center"/>
    </xf>
    <xf numFmtId="0" fontId="7" fillId="9" borderId="8" xfId="0" applyFont="1" applyFill="1" applyBorder="1" applyAlignment="1">
      <alignment horizontal="center"/>
    </xf>
    <xf numFmtId="0" fontId="7" fillId="9" borderId="9" xfId="0" applyFont="1" applyFill="1" applyBorder="1" applyAlignment="1">
      <alignment horizontal="center"/>
    </xf>
    <xf numFmtId="0" fontId="7" fillId="9" borderId="19" xfId="0" applyFont="1" applyFill="1" applyBorder="1" applyAlignment="1">
      <alignment vertical="center"/>
    </xf>
    <xf numFmtId="0" fontId="7" fillId="9" borderId="25" xfId="0" applyFont="1" applyFill="1" applyBorder="1" applyAlignment="1">
      <alignment vertical="center"/>
    </xf>
    <xf numFmtId="0" fontId="7" fillId="10" borderId="8" xfId="0" applyFont="1" applyFill="1" applyBorder="1" applyAlignment="1">
      <alignment horizontal="center"/>
    </xf>
    <xf numFmtId="0" fontId="7" fillId="10" borderId="9" xfId="0" applyFont="1" applyFill="1" applyBorder="1" applyAlignment="1">
      <alignment horizontal="center"/>
    </xf>
    <xf numFmtId="0" fontId="7" fillId="10" borderId="13" xfId="0" applyFont="1" applyFill="1" applyBorder="1" applyAlignment="1">
      <alignment horizontal="center"/>
    </xf>
    <xf numFmtId="0" fontId="7" fillId="10" borderId="12" xfId="0" applyFont="1" applyFill="1" applyBorder="1" applyAlignment="1">
      <alignment horizontal="center"/>
    </xf>
    <xf numFmtId="0" fontId="7" fillId="9" borderId="28" xfId="0" applyFont="1" applyFill="1" applyBorder="1" applyAlignment="1">
      <alignment horizontal="center"/>
    </xf>
    <xf numFmtId="0" fontId="7" fillId="9" borderId="29" xfId="0" applyFont="1" applyFill="1" applyBorder="1" applyAlignment="1">
      <alignment horizontal="center"/>
    </xf>
    <xf numFmtId="0" fontId="7" fillId="9" borderId="30" xfId="0" applyFont="1" applyFill="1" applyBorder="1" applyAlignment="1">
      <alignment horizontal="center"/>
    </xf>
    <xf numFmtId="0" fontId="7" fillId="9" borderId="31" xfId="0" applyFont="1" applyFill="1" applyBorder="1" applyAlignment="1">
      <alignment horizontal="center"/>
    </xf>
    <xf numFmtId="0" fontId="7" fillId="9" borderId="32" xfId="0" applyFont="1" applyFill="1" applyBorder="1" applyAlignment="1">
      <alignment horizontal="center"/>
    </xf>
    <xf numFmtId="0" fontId="7" fillId="10" borderId="15" xfId="0" applyFont="1" applyFill="1" applyBorder="1" applyAlignment="1">
      <alignment horizontal="center"/>
    </xf>
    <xf numFmtId="0" fontId="7" fillId="10" borderId="41" xfId="0" applyFont="1" applyFill="1" applyBorder="1" applyAlignment="1">
      <alignment horizontal="center"/>
    </xf>
    <xf numFmtId="0" fontId="7" fillId="10" borderId="33" xfId="0" applyFont="1" applyFill="1" applyBorder="1" applyAlignment="1">
      <alignment horizontal="center"/>
    </xf>
    <xf numFmtId="0" fontId="7" fillId="10" borderId="11" xfId="0" applyFont="1" applyFill="1" applyBorder="1" applyAlignment="1">
      <alignment horizontal="center"/>
    </xf>
    <xf numFmtId="0" fontId="7" fillId="10" borderId="10" xfId="0" applyFont="1" applyFill="1" applyBorder="1" applyAlignment="1">
      <alignment horizontal="center"/>
    </xf>
    <xf numFmtId="0" fontId="3" fillId="4" borderId="39" xfId="0" applyFont="1" applyFill="1" applyBorder="1" applyAlignment="1"/>
    <xf numFmtId="0" fontId="3" fillId="4" borderId="34" xfId="0" applyFont="1" applyFill="1" applyBorder="1" applyAlignment="1"/>
    <xf numFmtId="0" fontId="11" fillId="3" borderId="39" xfId="0" applyFont="1" applyFill="1" applyBorder="1" applyAlignment="1" applyProtection="1">
      <alignment horizontal="left"/>
      <protection locked="0"/>
    </xf>
    <xf numFmtId="0" fontId="11" fillId="3" borderId="34" xfId="0" applyFont="1" applyFill="1" applyBorder="1" applyAlignment="1" applyProtection="1">
      <alignment horizontal="left"/>
      <protection locked="0"/>
    </xf>
    <xf numFmtId="0" fontId="7" fillId="10" borderId="29" xfId="0" applyFont="1" applyFill="1" applyBorder="1" applyAlignment="1">
      <alignment horizontal="center"/>
    </xf>
    <xf numFmtId="0" fontId="7" fillId="10" borderId="30" xfId="0" applyFont="1" applyFill="1" applyBorder="1" applyAlignment="1">
      <alignment horizontal="center"/>
    </xf>
    <xf numFmtId="0" fontId="3" fillId="4" borderId="39" xfId="0" applyFont="1" applyFill="1" applyBorder="1" applyAlignment="1">
      <alignment horizontal="center"/>
    </xf>
    <xf numFmtId="0" fontId="3" fillId="4" borderId="34" xfId="0" applyFont="1" applyFill="1" applyBorder="1" applyAlignment="1">
      <alignment horizontal="center"/>
    </xf>
    <xf numFmtId="0" fontId="11" fillId="3" borderId="39" xfId="0" applyFont="1" applyFill="1" applyBorder="1" applyAlignment="1"/>
    <xf numFmtId="0" fontId="11" fillId="3" borderId="34" xfId="0" applyFont="1" applyFill="1" applyBorder="1" applyAlignment="1"/>
    <xf numFmtId="0" fontId="7" fillId="10" borderId="40" xfId="0" applyFont="1" applyFill="1" applyBorder="1" applyAlignment="1">
      <alignment horizontal="center"/>
    </xf>
    <xf numFmtId="0" fontId="7" fillId="10" borderId="43" xfId="0" applyFont="1" applyFill="1" applyBorder="1" applyAlignment="1">
      <alignment horizontal="center"/>
    </xf>
    <xf numFmtId="0" fontId="3" fillId="11" borderId="0" xfId="0" applyFont="1" applyFill="1" applyAlignment="1">
      <alignment horizontal="center"/>
    </xf>
    <xf numFmtId="0" fontId="13" fillId="3" borderId="0" xfId="0" applyFont="1" applyFill="1" applyAlignment="1">
      <alignment horizontal="center"/>
    </xf>
    <xf numFmtId="0" fontId="3" fillId="0" borderId="0" xfId="3" applyAlignment="1">
      <alignment wrapText="1"/>
    </xf>
    <xf numFmtId="0" fontId="3" fillId="0" borderId="0" xfId="3" applyAlignment="1"/>
    <xf numFmtId="0" fontId="5" fillId="0" borderId="0" xfId="0" applyFont="1" applyAlignment="1">
      <alignment vertical="top" wrapText="1"/>
    </xf>
    <xf numFmtId="0" fontId="0" fillId="2" borderId="0" xfId="0" applyFill="1" applyAlignment="1">
      <alignment horizontal="center" vertical="center"/>
    </xf>
  </cellXfs>
  <cellStyles count="4">
    <cellStyle name="Neutraal" xfId="1" builtinId="28"/>
    <cellStyle name="Standaard" xfId="0" builtinId="0"/>
    <cellStyle name="Standaard 2" xfId="2" xr:uid="{00000000-0005-0000-0000-000002000000}"/>
    <cellStyle name="Standaard 3" xfId="3" xr:uid="{00000000-0005-0000-0000-000003000000}"/>
  </cellStyles>
  <dxfs count="12">
    <dxf>
      <fill>
        <patternFill>
          <bgColor theme="9" tint="-0.24994659260841701"/>
        </patternFill>
      </fill>
    </dxf>
    <dxf>
      <font>
        <color auto="1"/>
      </font>
      <fill>
        <patternFill>
          <bgColor theme="9" tint="-0.24994659260841701"/>
        </patternFill>
      </fill>
    </dxf>
    <dxf>
      <fill>
        <patternFill>
          <bgColor theme="9" tint="-0.24994659260841701"/>
        </patternFill>
      </fill>
    </dxf>
    <dxf>
      <font>
        <color auto="1"/>
      </font>
    </dxf>
    <dxf>
      <font>
        <color theme="6" tint="-0.24994659260841701"/>
      </font>
    </dxf>
    <dxf>
      <font>
        <color theme="9" tint="-0.24994659260841701"/>
      </font>
    </dxf>
    <dxf>
      <font>
        <color auto="1"/>
      </font>
      <fill>
        <patternFill>
          <bgColor theme="2" tint="-9.9948118533890809E-2"/>
        </patternFill>
      </fill>
    </dxf>
    <dxf>
      <font>
        <color auto="1"/>
      </font>
    </dxf>
    <dxf>
      <font>
        <color auto="1"/>
      </font>
    </dxf>
    <dxf>
      <font>
        <color auto="1"/>
      </font>
      <fill>
        <patternFill>
          <bgColor theme="9" tint="-0.24994659260841701"/>
        </patternFill>
      </fill>
    </dxf>
    <dxf>
      <fill>
        <patternFill>
          <bgColor theme="2" tint="-9.9948118533890809E-2"/>
        </patternFill>
      </fill>
    </dxf>
    <dxf>
      <fill>
        <patternFill>
          <bgColor theme="9" tint="-0.24994659260841701"/>
        </patternFill>
      </fill>
    </dxf>
  </dxfs>
  <tableStyles count="0" defaultTableStyle="TableStyleMedium2" defaultPivotStyle="PivotStyleLight16"/>
  <colors>
    <mruColors>
      <color rgb="FF6D6D6D"/>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microsoft.com/office/2006/relationships/vbaProject" Target="vbaProject.bin"/><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1"/>
          <c:order val="1"/>
          <c:spPr>
            <a:ln>
              <a:solidFill>
                <a:schemeClr val="tx1">
                  <a:lumMod val="50000"/>
                  <a:lumOff val="50000"/>
                </a:schemeClr>
              </a:solidFill>
              <a:prstDash val="sysDash"/>
            </a:ln>
            <a:effectLst/>
          </c:spPr>
          <c:marker>
            <c:symbol val="none"/>
          </c:marker>
          <c:xVal>
            <c:numRef>
              <c:f>vorm!$L$6:$L$39</c:f>
              <c:numCache>
                <c:formatCode>General</c:formatCode>
                <c:ptCount val="34"/>
                <c:pt idx="0">
                  <c:v>6.0341407636499644</c:v>
                </c:pt>
                <c:pt idx="1">
                  <c:v>5.7210028107360813</c:v>
                </c:pt>
                <c:pt idx="2">
                  <c:v>5.3897023633367844</c:v>
                </c:pt>
                <c:pt idx="3">
                  <c:v>5.0366566262021575</c:v>
                </c:pt>
                <c:pt idx="4">
                  <c:v>4.6569226292879371</c:v>
                </c:pt>
                <c:pt idx="5">
                  <c:v>4.2433414639976892</c:v>
                </c:pt>
                <c:pt idx="6">
                  <c:v>3.7848335742790624</c:v>
                </c:pt>
                <c:pt idx="7">
                  <c:v>3.2625118528363992</c:v>
                </c:pt>
                <c:pt idx="8">
                  <c:v>2.6387500819149157</c:v>
                </c:pt>
                <c:pt idx="9">
                  <c:v>1.8116347313169809</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numCache>
            </c:numRef>
          </c:xVal>
          <c:yVal>
            <c:numRef>
              <c:f>vorm!$M$6:$M$39</c:f>
              <c:numCache>
                <c:formatCode>General</c:formatCode>
                <c:ptCount val="34"/>
                <c:pt idx="0">
                  <c:v>0.1</c:v>
                </c:pt>
                <c:pt idx="1">
                  <c:v>0.4</c:v>
                </c:pt>
                <c:pt idx="2">
                  <c:v>0.7</c:v>
                </c:pt>
                <c:pt idx="3">
                  <c:v>1</c:v>
                </c:pt>
                <c:pt idx="4">
                  <c:v>1.3</c:v>
                </c:pt>
                <c:pt idx="5">
                  <c:v>1.6</c:v>
                </c:pt>
                <c:pt idx="6">
                  <c:v>1.9000000000000001</c:v>
                </c:pt>
                <c:pt idx="7">
                  <c:v>2.2000000000000002</c:v>
                </c:pt>
                <c:pt idx="8">
                  <c:v>2.5</c:v>
                </c:pt>
                <c:pt idx="9">
                  <c:v>2.8</c:v>
                </c:pt>
                <c:pt idx="10">
                  <c:v>3.0999999999999996</c:v>
                </c:pt>
                <c:pt idx="11">
                  <c:v>3.3999999999999995</c:v>
                </c:pt>
                <c:pt idx="12">
                  <c:v>3.6999999999999993</c:v>
                </c:pt>
                <c:pt idx="13">
                  <c:v>3.9999999999999991</c:v>
                </c:pt>
                <c:pt idx="14">
                  <c:v>4.2999999999999989</c:v>
                </c:pt>
                <c:pt idx="15">
                  <c:v>4.5999999999999988</c:v>
                </c:pt>
                <c:pt idx="16">
                  <c:v>4.8999999999999986</c:v>
                </c:pt>
                <c:pt idx="17">
                  <c:v>5.1999999999999984</c:v>
                </c:pt>
                <c:pt idx="18">
                  <c:v>5.4999999999999982</c:v>
                </c:pt>
                <c:pt idx="19">
                  <c:v>5.799999999999998</c:v>
                </c:pt>
                <c:pt idx="20">
                  <c:v>6.0999999999999979</c:v>
                </c:pt>
                <c:pt idx="21">
                  <c:v>6.3999999999999977</c:v>
                </c:pt>
                <c:pt idx="22">
                  <c:v>6.6999999999999975</c:v>
                </c:pt>
                <c:pt idx="23">
                  <c:v>6.9999999999999973</c:v>
                </c:pt>
                <c:pt idx="24">
                  <c:v>7.2999999999999972</c:v>
                </c:pt>
                <c:pt idx="25">
                  <c:v>7.599999999999997</c:v>
                </c:pt>
                <c:pt idx="26">
                  <c:v>7.8999999999999968</c:v>
                </c:pt>
                <c:pt idx="27">
                  <c:v>8.1999999999999975</c:v>
                </c:pt>
                <c:pt idx="28">
                  <c:v>8.4999999999999982</c:v>
                </c:pt>
                <c:pt idx="29">
                  <c:v>8.7999999999999989</c:v>
                </c:pt>
                <c:pt idx="30">
                  <c:v>9.1</c:v>
                </c:pt>
                <c:pt idx="31">
                  <c:v>9.4</c:v>
                </c:pt>
                <c:pt idx="32">
                  <c:v>9.7000000000000011</c:v>
                </c:pt>
                <c:pt idx="33">
                  <c:v>10.000000000000002</c:v>
                </c:pt>
              </c:numCache>
            </c:numRef>
          </c:yVal>
          <c:smooth val="0"/>
          <c:extLst>
            <c:ext xmlns:c16="http://schemas.microsoft.com/office/drawing/2014/chart" uri="{C3380CC4-5D6E-409C-BE32-E72D297353CC}">
              <c16:uniqueId val="{00000000-D3BC-41D5-9324-2EC0548A8826}"/>
            </c:ext>
          </c:extLst>
        </c:ser>
        <c:dLbls>
          <c:showLegendKey val="0"/>
          <c:showVal val="0"/>
          <c:showCatName val="0"/>
          <c:showSerName val="0"/>
          <c:showPercent val="0"/>
          <c:showBubbleSize val="0"/>
        </c:dLbls>
        <c:axId val="325702016"/>
        <c:axId val="325703936"/>
      </c:scatterChart>
      <c:scatterChart>
        <c:scatterStyle val="smoothMarker"/>
        <c:varyColors val="0"/>
        <c:ser>
          <c:idx val="0"/>
          <c:order val="0"/>
          <c:tx>
            <c:strRef>
              <c:f>'verdunning ventilatietoevoer'!$N$41</c:f>
              <c:strCache>
                <c:ptCount val="1"/>
              </c:strCache>
            </c:strRef>
          </c:tx>
          <c:yVal>
            <c:numRef>
              <c:f>'verdunning ventilatietoevoer'!$N$42</c:f>
              <c:numCache>
                <c:formatCode>General</c:formatCode>
                <c:ptCount val="1"/>
              </c:numCache>
            </c:numRef>
          </c:yVal>
          <c:smooth val="1"/>
          <c:extLst>
            <c:ext xmlns:c16="http://schemas.microsoft.com/office/drawing/2014/chart" uri="{C3380CC4-5D6E-409C-BE32-E72D297353CC}">
              <c16:uniqueId val="{00000001-D3BC-41D5-9324-2EC0548A8826}"/>
            </c:ext>
          </c:extLst>
        </c:ser>
        <c:ser>
          <c:idx val="2"/>
          <c:order val="2"/>
          <c:tx>
            <c:strRef>
              <c:f>'verdunning ventilatietoevoer'!$AC$9</c:f>
              <c:strCache>
                <c:ptCount val="1"/>
                <c:pt idx="0">
                  <c:v>eis en bepalingsmethode</c:v>
                </c:pt>
              </c:strCache>
            </c:strRef>
          </c:tx>
          <c:spPr>
            <a:ln>
              <a:solidFill>
                <a:schemeClr val="accent1"/>
              </a:solidFill>
            </a:ln>
            <a:effectLst>
              <a:outerShdw blurRad="76200" dist="12700" dir="2700000" sy="-23000" kx="-800400" algn="bl" rotWithShape="0">
                <a:prstClr val="black">
                  <a:alpha val="20000"/>
                </a:prstClr>
              </a:outerShdw>
            </a:effectLst>
          </c:spPr>
          <c:marker>
            <c:symbol val="circle"/>
            <c:size val="11"/>
            <c:spPr>
              <a:solidFill>
                <a:srgbClr val="00B050">
                  <a:alpha val="52000"/>
                </a:srgbClr>
              </a:solidFill>
              <a:ln>
                <a:solidFill>
                  <a:schemeClr val="accent1"/>
                </a:solidFill>
              </a:ln>
              <a:effectLst>
                <a:outerShdw blurRad="76200" dist="12700" dir="2700000" sy="-23000" kx="-800400" algn="bl" rotWithShape="0">
                  <a:prstClr val="black">
                    <a:alpha val="20000"/>
                  </a:prstClr>
                </a:outerShdw>
              </a:effectLst>
            </c:spPr>
          </c:marker>
          <c:dPt>
            <c:idx val="2"/>
            <c:marker>
              <c:spPr>
                <a:solidFill>
                  <a:srgbClr val="00B050">
                    <a:alpha val="52000"/>
                  </a:srgbClr>
                </a:solidFill>
                <a:ln>
                  <a:solidFill>
                    <a:schemeClr val="accent1"/>
                  </a:solidFill>
                </a:ln>
              </c:spPr>
            </c:marker>
            <c:bubble3D val="0"/>
            <c:extLst>
              <c:ext xmlns:c16="http://schemas.microsoft.com/office/drawing/2014/chart" uri="{C3380CC4-5D6E-409C-BE32-E72D297353CC}">
                <c16:uniqueId val="{00000002-D3BC-41D5-9324-2EC0548A8826}"/>
              </c:ext>
            </c:extLst>
          </c:dPt>
          <c:trendline>
            <c:spPr>
              <a:ln w="19050">
                <a:solidFill>
                  <a:schemeClr val="accent1"/>
                </a:solidFill>
                <a:prstDash val="sysDot"/>
                <a:headEnd type="stealth" w="lg" len="lg"/>
                <a:tailEnd type="stealth" w="lg" len="lg"/>
              </a:ln>
            </c:spPr>
            <c:trendlineType val="linear"/>
            <c:dispRSqr val="0"/>
            <c:dispEq val="0"/>
          </c:trendline>
          <c:xVal>
            <c:numRef>
              <c:f>'verdunning ventilatietoevoer'!$AD$49:$AG$49</c:f>
              <c:numCache>
                <c:formatCode>General</c:formatCode>
                <c:ptCount val="4"/>
                <c:pt idx="0">
                  <c:v>4.6097722286464435</c:v>
                </c:pt>
                <c:pt idx="2">
                  <c:v>0</c:v>
                </c:pt>
              </c:numCache>
            </c:numRef>
          </c:xVal>
          <c:yVal>
            <c:numRef>
              <c:f>'verdunning ventilatietoevoer'!$AD$50:$AG$50</c:f>
              <c:numCache>
                <c:formatCode>General</c:formatCode>
                <c:ptCount val="4"/>
                <c:pt idx="0">
                  <c:v>3</c:v>
                </c:pt>
                <c:pt idx="2">
                  <c:v>0</c:v>
                </c:pt>
              </c:numCache>
            </c:numRef>
          </c:yVal>
          <c:smooth val="1"/>
          <c:extLst>
            <c:ext xmlns:c16="http://schemas.microsoft.com/office/drawing/2014/chart" uri="{C3380CC4-5D6E-409C-BE32-E72D297353CC}">
              <c16:uniqueId val="{00000004-D3BC-41D5-9324-2EC0548A8826}"/>
            </c:ext>
          </c:extLst>
        </c:ser>
        <c:dLbls>
          <c:showLegendKey val="0"/>
          <c:showVal val="0"/>
          <c:showCatName val="0"/>
          <c:showSerName val="0"/>
          <c:showPercent val="0"/>
          <c:showBubbleSize val="0"/>
        </c:dLbls>
        <c:axId val="325702016"/>
        <c:axId val="325703936"/>
      </c:scatterChart>
      <c:valAx>
        <c:axId val="325702016"/>
        <c:scaling>
          <c:orientation val="minMax"/>
          <c:min val="0"/>
        </c:scaling>
        <c:delete val="0"/>
        <c:axPos val="b"/>
        <c:majorGridlines/>
        <c:title>
          <c:tx>
            <c:rich>
              <a:bodyPr/>
              <a:lstStyle/>
              <a:p>
                <a:pPr>
                  <a:defRPr/>
                </a:pPr>
                <a:r>
                  <a:rPr lang="nl-NL"/>
                  <a:t>Horizontale</a:t>
                </a:r>
                <a:r>
                  <a:rPr lang="nl-NL" baseline="0"/>
                  <a:t> afstand tussen toe- en afvoer [m]</a:t>
                </a:r>
                <a:endParaRPr lang="nl-NL"/>
              </a:p>
            </c:rich>
          </c:tx>
          <c:overlay val="0"/>
        </c:title>
        <c:numFmt formatCode="General" sourceLinked="1"/>
        <c:majorTickMark val="out"/>
        <c:minorTickMark val="none"/>
        <c:tickLblPos val="nextTo"/>
        <c:crossAx val="325703936"/>
        <c:crosses val="autoZero"/>
        <c:crossBetween val="midCat"/>
      </c:valAx>
      <c:valAx>
        <c:axId val="325703936"/>
        <c:scaling>
          <c:orientation val="minMax"/>
          <c:min val="0"/>
        </c:scaling>
        <c:delete val="0"/>
        <c:axPos val="l"/>
        <c:majorGridlines/>
        <c:title>
          <c:tx>
            <c:rich>
              <a:bodyPr rot="-5400000" vert="horz"/>
              <a:lstStyle/>
              <a:p>
                <a:pPr>
                  <a:defRPr/>
                </a:pPr>
                <a:r>
                  <a:rPr lang="nl-NL"/>
                  <a:t>Verticale afstand tussen toe- en afvoer [m]</a:t>
                </a:r>
              </a:p>
            </c:rich>
          </c:tx>
          <c:overlay val="0"/>
        </c:title>
        <c:numFmt formatCode="General" sourceLinked="1"/>
        <c:majorTickMark val="out"/>
        <c:minorTickMark val="none"/>
        <c:tickLblPos val="nextTo"/>
        <c:crossAx val="325702016"/>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png"/><Relationship Id="rId2" Type="http://schemas.openxmlformats.org/officeDocument/2006/relationships/image" Target="../media/image2.jpeg"/><Relationship Id="rId16" Type="http://schemas.openxmlformats.org/officeDocument/2006/relationships/image" Target="../media/image16.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jpeg"/><Relationship Id="rId13" Type="http://schemas.openxmlformats.org/officeDocument/2006/relationships/image" Target="../media/image14.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3.jpeg"/><Relationship Id="rId17" Type="http://schemas.openxmlformats.org/officeDocument/2006/relationships/image" Target="../media/image18.png"/><Relationship Id="rId2" Type="http://schemas.openxmlformats.org/officeDocument/2006/relationships/image" Target="../media/image2.jpeg"/><Relationship Id="rId16" Type="http://schemas.openxmlformats.org/officeDocument/2006/relationships/image" Target="../media/image17.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2.jpeg"/><Relationship Id="rId5" Type="http://schemas.openxmlformats.org/officeDocument/2006/relationships/image" Target="../media/image5.jpeg"/><Relationship Id="rId15" Type="http://schemas.openxmlformats.org/officeDocument/2006/relationships/image" Target="../media/image16.jpeg"/><Relationship Id="rId10" Type="http://schemas.openxmlformats.org/officeDocument/2006/relationships/image" Target="../media/image11.jpeg"/><Relationship Id="rId4" Type="http://schemas.openxmlformats.org/officeDocument/2006/relationships/image" Target="../media/image4.jpeg"/><Relationship Id="rId9" Type="http://schemas.openxmlformats.org/officeDocument/2006/relationships/image" Target="../media/image10.jpeg"/><Relationship Id="rId14" Type="http://schemas.openxmlformats.org/officeDocument/2006/relationships/image" Target="../media/image15.jpeg"/></Relationships>
</file>

<file path=xl/drawings/_rels/drawing5.xml.rels><?xml version="1.0" encoding="UTF-8" standalone="yes"?>
<Relationships xmlns="http://schemas.openxmlformats.org/package/2006/relationships"><Relationship Id="rId8" Type="http://schemas.openxmlformats.org/officeDocument/2006/relationships/image" Target="../media/image9.jpe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7.jpeg"/><Relationship Id="rId5" Type="http://schemas.openxmlformats.org/officeDocument/2006/relationships/image" Target="../media/image6.jpeg"/><Relationship Id="rId4" Type="http://schemas.openxmlformats.org/officeDocument/2006/relationships/image" Target="../media/image5.jpeg"/><Relationship Id="rId9" Type="http://schemas.openxmlformats.org/officeDocument/2006/relationships/image" Target="../media/image19.png"/></Relationships>
</file>

<file path=xl/drawings/drawing1.xml><?xml version="1.0" encoding="utf-8"?>
<xdr:wsDr xmlns:xdr="http://schemas.openxmlformats.org/drawingml/2006/spreadsheetDrawing" xmlns:a="http://schemas.openxmlformats.org/drawingml/2006/main">
  <xdr:twoCellAnchor>
    <xdr:from>
      <xdr:col>12</xdr:col>
      <xdr:colOff>251402</xdr:colOff>
      <xdr:row>1</xdr:row>
      <xdr:rowOff>154933</xdr:rowOff>
    </xdr:from>
    <xdr:to>
      <xdr:col>13</xdr:col>
      <xdr:colOff>5611711</xdr:colOff>
      <xdr:row>33</xdr:row>
      <xdr:rowOff>5531</xdr:rowOff>
    </xdr:to>
    <xdr:graphicFrame macro="">
      <xdr:nvGraphicFramePr>
        <xdr:cNvPr id="3" name="Grafiek 5">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104775</xdr:colOff>
      <xdr:row>14</xdr:row>
      <xdr:rowOff>28574</xdr:rowOff>
    </xdr:from>
    <xdr:to>
      <xdr:col>17</xdr:col>
      <xdr:colOff>2133600</xdr:colOff>
      <xdr:row>24</xdr:row>
      <xdr:rowOff>152399</xdr:rowOff>
    </xdr:to>
    <xdr:sp macro="" textlink="">
      <xdr:nvSpPr>
        <xdr:cNvPr id="2" name="Tekstvak 1">
          <a:extLst>
            <a:ext uri="{FF2B5EF4-FFF2-40B4-BE49-F238E27FC236}">
              <a16:creationId xmlns:a16="http://schemas.microsoft.com/office/drawing/2014/main" id="{00000000-0008-0000-0200-000002000000}"/>
            </a:ext>
          </a:extLst>
        </xdr:cNvPr>
        <xdr:cNvSpPr txBox="1"/>
      </xdr:nvSpPr>
      <xdr:spPr>
        <a:xfrm>
          <a:off x="495300" y="2295524"/>
          <a:ext cx="9934575" cy="17430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chemeClr val="dk1"/>
              </a:solidFill>
              <a:effectLst/>
              <a:latin typeface="+mn-lt"/>
              <a:ea typeface="+mn-ea"/>
              <a:cs typeface="+mn-cs"/>
            </a:rPr>
            <a:t>Bepaal de lengte van de verbindingslijn (l) tussen de rand van de opening voor de afvoer van rookgas en de rand van de opening voor de toevoer van buitenlucht, in m, afgerond op één decimaal achter de komma.</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Bepaal voorts de lengte van de verbindingslijn (l) tussen de rand van de opening voor de toevoer van buitenlucht en het grensvlak van een denkbeeldig uitmondingsgebied voor de afvoer van binnenlucht naar buiten of voor de afvoer van rookgas, in m, afgerond op één decimaal achter de komma.</a:t>
          </a:r>
        </a:p>
        <a:p>
          <a:endParaRPr lang="nl-NL" sz="1100">
            <a:solidFill>
              <a:schemeClr val="dk1"/>
            </a:solidFill>
            <a:effectLst/>
            <a:latin typeface="+mn-lt"/>
            <a:ea typeface="+mn-ea"/>
            <a:cs typeface="+mn-cs"/>
          </a:endParaRPr>
        </a:p>
        <a:p>
          <a:r>
            <a:rPr lang="nl-NL" sz="1100">
              <a:solidFill>
                <a:schemeClr val="dk1"/>
              </a:solidFill>
              <a:effectLst/>
              <a:latin typeface="+mn-lt"/>
              <a:ea typeface="+mn-ea"/>
              <a:cs typeface="+mn-cs"/>
            </a:rPr>
            <a:t>l = de getalswaarde van de lengte van de verbindingslijn in m tussen een opening van een component voor de toevoer van verse lucht van een voorziening voor luchtverversing of een  component voor de toevoer van verbrandingslucht van de voorziening voor, mits deze lucht  mede via een verblijfsgebied of verblijfsruimte bestemd voor het verblijven van mensen wordt toegevoerd, en een opening van een voorziening voor de afvoer van rookgas.</a:t>
          </a:r>
          <a:endParaRPr lang="nl-NL" sz="1100"/>
        </a:p>
      </xdr:txBody>
    </xdr:sp>
    <xdr:clientData/>
  </xdr:twoCellAnchor>
  <xdr:twoCellAnchor>
    <xdr:from>
      <xdr:col>1</xdr:col>
      <xdr:colOff>104774</xdr:colOff>
      <xdr:row>2</xdr:row>
      <xdr:rowOff>47625</xdr:rowOff>
    </xdr:from>
    <xdr:to>
      <xdr:col>17</xdr:col>
      <xdr:colOff>2171699</xdr:colOff>
      <xdr:row>10</xdr:row>
      <xdr:rowOff>28575</xdr:rowOff>
    </xdr:to>
    <xdr:sp macro="" textlink="">
      <xdr:nvSpPr>
        <xdr:cNvPr id="3" name="Tekstvak 2">
          <a:extLst>
            <a:ext uri="{FF2B5EF4-FFF2-40B4-BE49-F238E27FC236}">
              <a16:creationId xmlns:a16="http://schemas.microsoft.com/office/drawing/2014/main" id="{00000000-0008-0000-0200-000003000000}"/>
            </a:ext>
          </a:extLst>
        </xdr:cNvPr>
        <xdr:cNvSpPr txBox="1"/>
      </xdr:nvSpPr>
      <xdr:spPr>
        <a:xfrm>
          <a:off x="495299" y="371475"/>
          <a:ext cx="9972675" cy="1276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Bepaal het hoogteverschil (</a:t>
          </a:r>
          <a:r>
            <a:rPr lang="el-GR" sz="1100"/>
            <a:t>Δ</a:t>
          </a:r>
          <a:r>
            <a:rPr lang="nl-NL" sz="1100"/>
            <a:t>h) tussen de rand van de afvoeropening en de rand van een toevoeropening in m, afgerond op één decimaal achter de komma. </a:t>
          </a:r>
        </a:p>
        <a:p>
          <a:endParaRPr lang="nl-NL" sz="1100"/>
        </a:p>
        <a:p>
          <a:r>
            <a:rPr lang="nl-NL" sz="1100"/>
            <a:t>delta h = is de getalswaarde van het hoogteverschil in m tussen een opening van een component voor de toevoer van verse lucht van een voorziening voor luchtverversing of een opening voor de toevoer van verbrandingslucht van een voorziening voor de toevoer van verbrandingslucht, mits deze lucht mede via een verblijfsgebied of verblijfsruimte bestemd voor het verblijven van mensen wordt toegevoerd, en een opening van een voorziening voor de afvoer van rookgas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6972300</xdr:colOff>
      <xdr:row>13</xdr:row>
      <xdr:rowOff>2181225</xdr:rowOff>
    </xdr:to>
    <xdr:pic>
      <xdr:nvPicPr>
        <xdr:cNvPr id="24012" name="Afbeelding 1" descr="Afbeelding">
          <a:extLst>
            <a:ext uri="{FF2B5EF4-FFF2-40B4-BE49-F238E27FC236}">
              <a16:creationId xmlns:a16="http://schemas.microsoft.com/office/drawing/2014/main" id="{00000000-0008-0000-0300-0000CC5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676400"/>
          <a:ext cx="6972300" cy="21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17</xdr:row>
      <xdr:rowOff>0</xdr:rowOff>
    </xdr:from>
    <xdr:to>
      <xdr:col>2</xdr:col>
      <xdr:colOff>6753225</xdr:colOff>
      <xdr:row>18</xdr:row>
      <xdr:rowOff>0</xdr:rowOff>
    </xdr:to>
    <xdr:pic>
      <xdr:nvPicPr>
        <xdr:cNvPr id="24013" name="Afbeelding 2" descr="Afbeelding">
          <a:extLst>
            <a:ext uri="{FF2B5EF4-FFF2-40B4-BE49-F238E27FC236}">
              <a16:creationId xmlns:a16="http://schemas.microsoft.com/office/drawing/2014/main" id="{00000000-0008-0000-0300-0000CD5D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4391025"/>
          <a:ext cx="6753225"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6543675</xdr:colOff>
      <xdr:row>24</xdr:row>
      <xdr:rowOff>0</xdr:rowOff>
    </xdr:to>
    <xdr:pic>
      <xdr:nvPicPr>
        <xdr:cNvPr id="24014" name="Afbeelding 4" descr="Afbeelding">
          <a:extLst>
            <a:ext uri="{FF2B5EF4-FFF2-40B4-BE49-F238E27FC236}">
              <a16:creationId xmlns:a16="http://schemas.microsoft.com/office/drawing/2014/main" id="{00000000-0008-0000-0300-0000CE5D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9150" y="9610725"/>
          <a:ext cx="6543675"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5905500</xdr:colOff>
      <xdr:row>27</xdr:row>
      <xdr:rowOff>0</xdr:rowOff>
    </xdr:to>
    <xdr:pic>
      <xdr:nvPicPr>
        <xdr:cNvPr id="24015" name="Afbeelding 5" descr="Afbeelding">
          <a:extLst>
            <a:ext uri="{FF2B5EF4-FFF2-40B4-BE49-F238E27FC236}">
              <a16:creationId xmlns:a16="http://schemas.microsoft.com/office/drawing/2014/main" id="{00000000-0008-0000-0300-0000CF5D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9150" y="12172950"/>
          <a:ext cx="5905500"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33618</xdr:colOff>
      <xdr:row>29</xdr:row>
      <xdr:rowOff>0</xdr:rowOff>
    </xdr:from>
    <xdr:to>
      <xdr:col>2</xdr:col>
      <xdr:colOff>6948768</xdr:colOff>
      <xdr:row>30</xdr:row>
      <xdr:rowOff>9525</xdr:rowOff>
    </xdr:to>
    <xdr:pic>
      <xdr:nvPicPr>
        <xdr:cNvPr id="24016" name="Afbeelding 6" descr="Afbeelding">
          <a:extLst>
            <a:ext uri="{FF2B5EF4-FFF2-40B4-BE49-F238E27FC236}">
              <a16:creationId xmlns:a16="http://schemas.microsoft.com/office/drawing/2014/main" id="{00000000-0008-0000-0300-0000D05D0000}"/>
            </a:ext>
            <a:ext uri="{147F2762-F138-4A5C-976F-8EAC2B608ADB}">
              <a16:predDERef xmlns:a16="http://schemas.microsoft.com/office/drawing/2014/main" pred="{00000000-0008-0000-0300-0000CF5D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62853" y="14971059"/>
          <a:ext cx="6915150" cy="20714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7029450</xdr:colOff>
      <xdr:row>33</xdr:row>
      <xdr:rowOff>0</xdr:rowOff>
    </xdr:to>
    <xdr:pic>
      <xdr:nvPicPr>
        <xdr:cNvPr id="24017" name="Afbeelding 7" descr="Afbeelding">
          <a:extLst>
            <a:ext uri="{FF2B5EF4-FFF2-40B4-BE49-F238E27FC236}">
              <a16:creationId xmlns:a16="http://schemas.microsoft.com/office/drawing/2014/main" id="{00000000-0008-0000-0300-0000D15D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9150" y="17316450"/>
          <a:ext cx="70294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6572250</xdr:colOff>
      <xdr:row>37</xdr:row>
      <xdr:rowOff>0</xdr:rowOff>
    </xdr:to>
    <xdr:pic>
      <xdr:nvPicPr>
        <xdr:cNvPr id="24018" name="Afbeelding 8" descr="Afbeelding">
          <a:extLst>
            <a:ext uri="{FF2B5EF4-FFF2-40B4-BE49-F238E27FC236}">
              <a16:creationId xmlns:a16="http://schemas.microsoft.com/office/drawing/2014/main" id="{00000000-0008-0000-0300-0000D25D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9150" y="19640550"/>
          <a:ext cx="657225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40</xdr:row>
      <xdr:rowOff>0</xdr:rowOff>
    </xdr:from>
    <xdr:to>
      <xdr:col>2</xdr:col>
      <xdr:colOff>6353175</xdr:colOff>
      <xdr:row>41</xdr:row>
      <xdr:rowOff>0</xdr:rowOff>
    </xdr:to>
    <xdr:pic>
      <xdr:nvPicPr>
        <xdr:cNvPr id="24019" name="Afbeelding 9" descr="Afbeelding">
          <a:extLst>
            <a:ext uri="{FF2B5EF4-FFF2-40B4-BE49-F238E27FC236}">
              <a16:creationId xmlns:a16="http://schemas.microsoft.com/office/drawing/2014/main" id="{00000000-0008-0000-0300-0000D35D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9150" y="22936200"/>
          <a:ext cx="635317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6543675</xdr:colOff>
      <xdr:row>45</xdr:row>
      <xdr:rowOff>9525</xdr:rowOff>
    </xdr:to>
    <xdr:pic>
      <xdr:nvPicPr>
        <xdr:cNvPr id="24020" name="Afbeelding 10" descr="Afbeelding">
          <a:extLst>
            <a:ext uri="{FF2B5EF4-FFF2-40B4-BE49-F238E27FC236}">
              <a16:creationId xmlns:a16="http://schemas.microsoft.com/office/drawing/2014/main" id="{00000000-0008-0000-0300-0000D45D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9150" y="24917400"/>
          <a:ext cx="65436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6010275</xdr:colOff>
      <xdr:row>48</xdr:row>
      <xdr:rowOff>0</xdr:rowOff>
    </xdr:to>
    <xdr:pic>
      <xdr:nvPicPr>
        <xdr:cNvPr id="24021" name="Afbeelding 11" descr="Afbeelding">
          <a:extLst>
            <a:ext uri="{FF2B5EF4-FFF2-40B4-BE49-F238E27FC236}">
              <a16:creationId xmlns:a16="http://schemas.microsoft.com/office/drawing/2014/main" id="{00000000-0008-0000-0300-0000D55D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9150" y="26460450"/>
          <a:ext cx="6010275"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6096000</xdr:colOff>
      <xdr:row>51</xdr:row>
      <xdr:rowOff>0</xdr:rowOff>
    </xdr:to>
    <xdr:pic>
      <xdr:nvPicPr>
        <xdr:cNvPr id="24022" name="Afbeelding 12" descr="Afbeelding">
          <a:extLst>
            <a:ext uri="{FF2B5EF4-FFF2-40B4-BE49-F238E27FC236}">
              <a16:creationId xmlns:a16="http://schemas.microsoft.com/office/drawing/2014/main" id="{00000000-0008-0000-0300-0000D65D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9150" y="29441775"/>
          <a:ext cx="6096000"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4543425</xdr:colOff>
      <xdr:row>54</xdr:row>
      <xdr:rowOff>0</xdr:rowOff>
    </xdr:to>
    <xdr:pic>
      <xdr:nvPicPr>
        <xdr:cNvPr id="24023" name="Afbeelding 13" descr="Afbeelding">
          <a:extLst>
            <a:ext uri="{FF2B5EF4-FFF2-40B4-BE49-F238E27FC236}">
              <a16:creationId xmlns:a16="http://schemas.microsoft.com/office/drawing/2014/main" id="{00000000-0008-0000-0300-0000D75D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19150" y="32585025"/>
          <a:ext cx="45434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7172325</xdr:colOff>
      <xdr:row>58</xdr:row>
      <xdr:rowOff>0</xdr:rowOff>
    </xdr:to>
    <xdr:pic>
      <xdr:nvPicPr>
        <xdr:cNvPr id="24024" name="Afbeelding 14" descr="Afbeelding">
          <a:extLst>
            <a:ext uri="{FF2B5EF4-FFF2-40B4-BE49-F238E27FC236}">
              <a16:creationId xmlns:a16="http://schemas.microsoft.com/office/drawing/2014/main" id="{00000000-0008-0000-0300-0000D85D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19150" y="34766250"/>
          <a:ext cx="717232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11207</xdr:colOff>
      <xdr:row>62</xdr:row>
      <xdr:rowOff>156881</xdr:rowOff>
    </xdr:from>
    <xdr:to>
      <xdr:col>2</xdr:col>
      <xdr:colOff>7059707</xdr:colOff>
      <xdr:row>64</xdr:row>
      <xdr:rowOff>11205</xdr:rowOff>
    </xdr:to>
    <xdr:pic>
      <xdr:nvPicPr>
        <xdr:cNvPr id="24025" name="Afbeelding 15" descr="Afbeelding">
          <a:extLst>
            <a:ext uri="{FF2B5EF4-FFF2-40B4-BE49-F238E27FC236}">
              <a16:creationId xmlns:a16="http://schemas.microsoft.com/office/drawing/2014/main" id="{00000000-0008-0000-0300-0000D95D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40442" y="39915352"/>
          <a:ext cx="7048500" cy="27678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xdr:colOff>
      <xdr:row>59</xdr:row>
      <xdr:rowOff>145677</xdr:rowOff>
    </xdr:from>
    <xdr:to>
      <xdr:col>2</xdr:col>
      <xdr:colOff>6962776</xdr:colOff>
      <xdr:row>60</xdr:row>
      <xdr:rowOff>2745442</xdr:rowOff>
    </xdr:to>
    <xdr:pic>
      <xdr:nvPicPr>
        <xdr:cNvPr id="24026" name="Afbeelding 16" descr="Afbeelding">
          <a:extLst>
            <a:ext uri="{FF2B5EF4-FFF2-40B4-BE49-F238E27FC236}">
              <a16:creationId xmlns:a16="http://schemas.microsoft.com/office/drawing/2014/main" id="{00000000-0008-0000-0300-0000DA5D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29236" y="36900971"/>
          <a:ext cx="6962775" cy="27566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6724650</xdr:colOff>
      <xdr:row>68</xdr:row>
      <xdr:rowOff>0</xdr:rowOff>
    </xdr:to>
    <xdr:pic>
      <xdr:nvPicPr>
        <xdr:cNvPr id="24027" name="Afbeelding 17" descr="Afbeelding">
          <a:extLst>
            <a:ext uri="{FF2B5EF4-FFF2-40B4-BE49-F238E27FC236}">
              <a16:creationId xmlns:a16="http://schemas.microsoft.com/office/drawing/2014/main" id="{00000000-0008-0000-0300-0000DB5D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819150" y="43157775"/>
          <a:ext cx="6724650" cy="220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20</xdr:row>
      <xdr:rowOff>0</xdr:rowOff>
    </xdr:from>
    <xdr:to>
      <xdr:col>2</xdr:col>
      <xdr:colOff>7134225</xdr:colOff>
      <xdr:row>20</xdr:row>
      <xdr:rowOff>2333625</xdr:rowOff>
    </xdr:to>
    <xdr:pic>
      <xdr:nvPicPr>
        <xdr:cNvPr id="24028" name="Afbeelding 18" descr="Afbeelding">
          <a:extLst>
            <a:ext uri="{FF2B5EF4-FFF2-40B4-BE49-F238E27FC236}">
              <a16:creationId xmlns:a16="http://schemas.microsoft.com/office/drawing/2014/main" id="{00000000-0008-0000-0300-0000DC5D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819150" y="7029450"/>
          <a:ext cx="7134225" cy="2333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6972300</xdr:colOff>
      <xdr:row>13</xdr:row>
      <xdr:rowOff>2181225</xdr:rowOff>
    </xdr:to>
    <xdr:pic>
      <xdr:nvPicPr>
        <xdr:cNvPr id="25298" name="Afbeelding 18" descr="Afbeelding">
          <a:extLst>
            <a:ext uri="{FF2B5EF4-FFF2-40B4-BE49-F238E27FC236}">
              <a16:creationId xmlns:a16="http://schemas.microsoft.com/office/drawing/2014/main" id="{00000000-0008-0000-0400-0000D26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676400"/>
          <a:ext cx="6972300" cy="21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17</xdr:row>
      <xdr:rowOff>0</xdr:rowOff>
    </xdr:from>
    <xdr:to>
      <xdr:col>2</xdr:col>
      <xdr:colOff>6753225</xdr:colOff>
      <xdr:row>18</xdr:row>
      <xdr:rowOff>0</xdr:rowOff>
    </xdr:to>
    <xdr:pic>
      <xdr:nvPicPr>
        <xdr:cNvPr id="25299" name="Afbeelding 19" descr="Afbeelding">
          <a:extLst>
            <a:ext uri="{FF2B5EF4-FFF2-40B4-BE49-F238E27FC236}">
              <a16:creationId xmlns:a16="http://schemas.microsoft.com/office/drawing/2014/main" id="{00000000-0008-0000-0400-0000D362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4391025"/>
          <a:ext cx="6753225"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6543675</xdr:colOff>
      <xdr:row>24</xdr:row>
      <xdr:rowOff>0</xdr:rowOff>
    </xdr:to>
    <xdr:pic>
      <xdr:nvPicPr>
        <xdr:cNvPr id="25300" name="Afbeelding 21" descr="Afbeelding">
          <a:extLst>
            <a:ext uri="{FF2B5EF4-FFF2-40B4-BE49-F238E27FC236}">
              <a16:creationId xmlns:a16="http://schemas.microsoft.com/office/drawing/2014/main" id="{00000000-0008-0000-0400-0000D462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19150" y="9610725"/>
          <a:ext cx="6543675" cy="232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5905500</xdr:colOff>
      <xdr:row>27</xdr:row>
      <xdr:rowOff>0</xdr:rowOff>
    </xdr:to>
    <xdr:pic>
      <xdr:nvPicPr>
        <xdr:cNvPr id="25301" name="Afbeelding 22" descr="Afbeelding">
          <a:extLst>
            <a:ext uri="{FF2B5EF4-FFF2-40B4-BE49-F238E27FC236}">
              <a16:creationId xmlns:a16="http://schemas.microsoft.com/office/drawing/2014/main" id="{00000000-0008-0000-0400-0000D562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9150" y="12172950"/>
          <a:ext cx="5905500"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29</xdr:row>
      <xdr:rowOff>0</xdr:rowOff>
    </xdr:from>
    <xdr:to>
      <xdr:col>2</xdr:col>
      <xdr:colOff>6915150</xdr:colOff>
      <xdr:row>30</xdr:row>
      <xdr:rowOff>9525</xdr:rowOff>
    </xdr:to>
    <xdr:pic>
      <xdr:nvPicPr>
        <xdr:cNvPr id="25302" name="Afbeelding 23" descr="Afbeelding">
          <a:extLst>
            <a:ext uri="{FF2B5EF4-FFF2-40B4-BE49-F238E27FC236}">
              <a16:creationId xmlns:a16="http://schemas.microsoft.com/office/drawing/2014/main" id="{00000000-0008-0000-0400-0000D662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9150" y="15011400"/>
          <a:ext cx="6915150"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32</xdr:row>
      <xdr:rowOff>0</xdr:rowOff>
    </xdr:from>
    <xdr:to>
      <xdr:col>2</xdr:col>
      <xdr:colOff>7029450</xdr:colOff>
      <xdr:row>33</xdr:row>
      <xdr:rowOff>0</xdr:rowOff>
    </xdr:to>
    <xdr:pic>
      <xdr:nvPicPr>
        <xdr:cNvPr id="25303" name="Afbeelding 24" descr="Afbeelding">
          <a:extLst>
            <a:ext uri="{FF2B5EF4-FFF2-40B4-BE49-F238E27FC236}">
              <a16:creationId xmlns:a16="http://schemas.microsoft.com/office/drawing/2014/main" id="{00000000-0008-0000-0400-0000D762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9150" y="17316450"/>
          <a:ext cx="70294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36</xdr:row>
      <xdr:rowOff>0</xdr:rowOff>
    </xdr:from>
    <xdr:to>
      <xdr:col>2</xdr:col>
      <xdr:colOff>6572250</xdr:colOff>
      <xdr:row>37</xdr:row>
      <xdr:rowOff>0</xdr:rowOff>
    </xdr:to>
    <xdr:pic>
      <xdr:nvPicPr>
        <xdr:cNvPr id="25304" name="Afbeelding 25" descr="Afbeelding">
          <a:extLst>
            <a:ext uri="{FF2B5EF4-FFF2-40B4-BE49-F238E27FC236}">
              <a16:creationId xmlns:a16="http://schemas.microsoft.com/office/drawing/2014/main" id="{00000000-0008-0000-0400-0000D862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9150" y="19640550"/>
          <a:ext cx="657225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44</xdr:row>
      <xdr:rowOff>0</xdr:rowOff>
    </xdr:from>
    <xdr:to>
      <xdr:col>2</xdr:col>
      <xdr:colOff>6543675</xdr:colOff>
      <xdr:row>45</xdr:row>
      <xdr:rowOff>9525</xdr:rowOff>
    </xdr:to>
    <xdr:pic>
      <xdr:nvPicPr>
        <xdr:cNvPr id="25305" name="Afbeelding 27" descr="Afbeelding">
          <a:extLst>
            <a:ext uri="{FF2B5EF4-FFF2-40B4-BE49-F238E27FC236}">
              <a16:creationId xmlns:a16="http://schemas.microsoft.com/office/drawing/2014/main" id="{00000000-0008-0000-0400-0000D962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9150" y="24917400"/>
          <a:ext cx="6543675"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47</xdr:row>
      <xdr:rowOff>0</xdr:rowOff>
    </xdr:from>
    <xdr:to>
      <xdr:col>2</xdr:col>
      <xdr:colOff>6010275</xdr:colOff>
      <xdr:row>48</xdr:row>
      <xdr:rowOff>0</xdr:rowOff>
    </xdr:to>
    <xdr:pic>
      <xdr:nvPicPr>
        <xdr:cNvPr id="25306" name="Afbeelding 28" descr="Afbeelding">
          <a:extLst>
            <a:ext uri="{FF2B5EF4-FFF2-40B4-BE49-F238E27FC236}">
              <a16:creationId xmlns:a16="http://schemas.microsoft.com/office/drawing/2014/main" id="{00000000-0008-0000-0400-0000DA62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19150" y="26460450"/>
          <a:ext cx="6010275" cy="2743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50</xdr:row>
      <xdr:rowOff>0</xdr:rowOff>
    </xdr:from>
    <xdr:to>
      <xdr:col>2</xdr:col>
      <xdr:colOff>6096000</xdr:colOff>
      <xdr:row>51</xdr:row>
      <xdr:rowOff>0</xdr:rowOff>
    </xdr:to>
    <xdr:pic>
      <xdr:nvPicPr>
        <xdr:cNvPr id="25307" name="Afbeelding 29" descr="Afbeelding">
          <a:extLst>
            <a:ext uri="{FF2B5EF4-FFF2-40B4-BE49-F238E27FC236}">
              <a16:creationId xmlns:a16="http://schemas.microsoft.com/office/drawing/2014/main" id="{00000000-0008-0000-0400-0000DB62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819150" y="29441775"/>
          <a:ext cx="6096000" cy="290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53</xdr:row>
      <xdr:rowOff>0</xdr:rowOff>
    </xdr:from>
    <xdr:to>
      <xdr:col>2</xdr:col>
      <xdr:colOff>4543425</xdr:colOff>
      <xdr:row>54</xdr:row>
      <xdr:rowOff>0</xdr:rowOff>
    </xdr:to>
    <xdr:pic>
      <xdr:nvPicPr>
        <xdr:cNvPr id="25308" name="Afbeelding 30" descr="Afbeelding">
          <a:extLst>
            <a:ext uri="{FF2B5EF4-FFF2-40B4-BE49-F238E27FC236}">
              <a16:creationId xmlns:a16="http://schemas.microsoft.com/office/drawing/2014/main" id="{00000000-0008-0000-0400-0000DC62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819150" y="32585025"/>
          <a:ext cx="4543425" cy="1781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57</xdr:row>
      <xdr:rowOff>0</xdr:rowOff>
    </xdr:from>
    <xdr:to>
      <xdr:col>2</xdr:col>
      <xdr:colOff>7172325</xdr:colOff>
      <xdr:row>58</xdr:row>
      <xdr:rowOff>0</xdr:rowOff>
    </xdr:to>
    <xdr:pic>
      <xdr:nvPicPr>
        <xdr:cNvPr id="25309" name="Afbeelding 31" descr="Afbeelding">
          <a:extLst>
            <a:ext uri="{FF2B5EF4-FFF2-40B4-BE49-F238E27FC236}">
              <a16:creationId xmlns:a16="http://schemas.microsoft.com/office/drawing/2014/main" id="{00000000-0008-0000-0400-0000DD62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19150" y="34766250"/>
          <a:ext cx="717232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60</xdr:row>
      <xdr:rowOff>0</xdr:rowOff>
    </xdr:from>
    <xdr:to>
      <xdr:col>2</xdr:col>
      <xdr:colOff>7048500</xdr:colOff>
      <xdr:row>61</xdr:row>
      <xdr:rowOff>0</xdr:rowOff>
    </xdr:to>
    <xdr:pic>
      <xdr:nvPicPr>
        <xdr:cNvPr id="25310" name="Afbeelding 32" descr="Afbeelding">
          <a:extLst>
            <a:ext uri="{FF2B5EF4-FFF2-40B4-BE49-F238E27FC236}">
              <a16:creationId xmlns:a16="http://schemas.microsoft.com/office/drawing/2014/main" id="{00000000-0008-0000-0400-0000DE62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819150" y="37004625"/>
          <a:ext cx="7048500" cy="2762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63</xdr:row>
      <xdr:rowOff>0</xdr:rowOff>
    </xdr:from>
    <xdr:to>
      <xdr:col>2</xdr:col>
      <xdr:colOff>6962775</xdr:colOff>
      <xdr:row>64</xdr:row>
      <xdr:rowOff>0</xdr:rowOff>
    </xdr:to>
    <xdr:pic>
      <xdr:nvPicPr>
        <xdr:cNvPr id="25311" name="Afbeelding 33" descr="Afbeelding">
          <a:extLst>
            <a:ext uri="{FF2B5EF4-FFF2-40B4-BE49-F238E27FC236}">
              <a16:creationId xmlns:a16="http://schemas.microsoft.com/office/drawing/2014/main" id="{00000000-0008-0000-0400-0000DF62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819150" y="40005000"/>
          <a:ext cx="6962775" cy="2752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67</xdr:row>
      <xdr:rowOff>0</xdr:rowOff>
    </xdr:from>
    <xdr:to>
      <xdr:col>2</xdr:col>
      <xdr:colOff>6724650</xdr:colOff>
      <xdr:row>68</xdr:row>
      <xdr:rowOff>0</xdr:rowOff>
    </xdr:to>
    <xdr:pic>
      <xdr:nvPicPr>
        <xdr:cNvPr id="25312" name="Afbeelding 34" descr="Afbeelding">
          <a:extLst>
            <a:ext uri="{FF2B5EF4-FFF2-40B4-BE49-F238E27FC236}">
              <a16:creationId xmlns:a16="http://schemas.microsoft.com/office/drawing/2014/main" id="{00000000-0008-0000-0400-0000E062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819150" y="43157775"/>
          <a:ext cx="6724650" cy="220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2910728</xdr:colOff>
      <xdr:row>20</xdr:row>
      <xdr:rowOff>917202</xdr:rowOff>
    </xdr:from>
    <xdr:to>
      <xdr:col>2</xdr:col>
      <xdr:colOff>5463427</xdr:colOff>
      <xdr:row>20</xdr:row>
      <xdr:rowOff>1460127</xdr:rowOff>
    </xdr:to>
    <xdr:sp macro="" textlink="">
      <xdr:nvSpPr>
        <xdr:cNvPr id="2" name="Tekstvak 1">
          <a:extLst>
            <a:ext uri="{FF2B5EF4-FFF2-40B4-BE49-F238E27FC236}">
              <a16:creationId xmlns:a16="http://schemas.microsoft.com/office/drawing/2014/main" id="{00000000-0008-0000-0400-000002000000}"/>
            </a:ext>
          </a:extLst>
        </xdr:cNvPr>
        <xdr:cNvSpPr txBox="1"/>
      </xdr:nvSpPr>
      <xdr:spPr>
        <a:xfrm>
          <a:off x="3739963" y="7920878"/>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2933059</xdr:colOff>
      <xdr:row>23</xdr:row>
      <xdr:rowOff>940386</xdr:rowOff>
    </xdr:from>
    <xdr:to>
      <xdr:col>2</xdr:col>
      <xdr:colOff>5485758</xdr:colOff>
      <xdr:row>23</xdr:row>
      <xdr:rowOff>1483311</xdr:rowOff>
    </xdr:to>
    <xdr:sp macro="" textlink="">
      <xdr:nvSpPr>
        <xdr:cNvPr id="30" name="Tekstvak 29">
          <a:extLst>
            <a:ext uri="{FF2B5EF4-FFF2-40B4-BE49-F238E27FC236}">
              <a16:creationId xmlns:a16="http://schemas.microsoft.com/office/drawing/2014/main" id="{00000000-0008-0000-0400-00001E000000}"/>
            </a:ext>
          </a:extLst>
        </xdr:cNvPr>
        <xdr:cNvSpPr txBox="1"/>
      </xdr:nvSpPr>
      <xdr:spPr>
        <a:xfrm>
          <a:off x="3739963" y="10601457"/>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1534245</xdr:colOff>
      <xdr:row>47</xdr:row>
      <xdr:rowOff>929475</xdr:rowOff>
    </xdr:from>
    <xdr:to>
      <xdr:col>2</xdr:col>
      <xdr:colOff>4086944</xdr:colOff>
      <xdr:row>47</xdr:row>
      <xdr:rowOff>1472400</xdr:rowOff>
    </xdr:to>
    <xdr:sp macro="" textlink="">
      <xdr:nvSpPr>
        <xdr:cNvPr id="31" name="Tekstvak 30">
          <a:extLst>
            <a:ext uri="{FF2B5EF4-FFF2-40B4-BE49-F238E27FC236}">
              <a16:creationId xmlns:a16="http://schemas.microsoft.com/office/drawing/2014/main" id="{00000000-0008-0000-0400-00001F000000}"/>
            </a:ext>
          </a:extLst>
        </xdr:cNvPr>
        <xdr:cNvSpPr txBox="1"/>
      </xdr:nvSpPr>
      <xdr:spPr>
        <a:xfrm>
          <a:off x="2341149" y="27490618"/>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1432191</xdr:colOff>
      <xdr:row>50</xdr:row>
      <xdr:rowOff>1231554</xdr:rowOff>
    </xdr:from>
    <xdr:to>
      <xdr:col>2</xdr:col>
      <xdr:colOff>3984890</xdr:colOff>
      <xdr:row>50</xdr:row>
      <xdr:rowOff>1774479</xdr:rowOff>
    </xdr:to>
    <xdr:sp macro="" textlink="">
      <xdr:nvSpPr>
        <xdr:cNvPr id="32" name="Tekstvak 31">
          <a:extLst>
            <a:ext uri="{FF2B5EF4-FFF2-40B4-BE49-F238E27FC236}">
              <a16:creationId xmlns:a16="http://schemas.microsoft.com/office/drawing/2014/main" id="{00000000-0008-0000-0400-000020000000}"/>
            </a:ext>
          </a:extLst>
        </xdr:cNvPr>
        <xdr:cNvSpPr txBox="1"/>
      </xdr:nvSpPr>
      <xdr:spPr>
        <a:xfrm>
          <a:off x="2248620" y="30786268"/>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1366877</xdr:colOff>
      <xdr:row>53</xdr:row>
      <xdr:rowOff>50453</xdr:rowOff>
    </xdr:from>
    <xdr:to>
      <xdr:col>2</xdr:col>
      <xdr:colOff>3919576</xdr:colOff>
      <xdr:row>53</xdr:row>
      <xdr:rowOff>593378</xdr:rowOff>
    </xdr:to>
    <xdr:sp macro="" textlink="">
      <xdr:nvSpPr>
        <xdr:cNvPr id="33" name="Tekstvak 32">
          <a:extLst>
            <a:ext uri="{FF2B5EF4-FFF2-40B4-BE49-F238E27FC236}">
              <a16:creationId xmlns:a16="http://schemas.microsoft.com/office/drawing/2014/main" id="{00000000-0008-0000-0400-000021000000}"/>
            </a:ext>
          </a:extLst>
        </xdr:cNvPr>
        <xdr:cNvSpPr txBox="1"/>
      </xdr:nvSpPr>
      <xdr:spPr>
        <a:xfrm>
          <a:off x="2183306" y="32762024"/>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2584716</xdr:colOff>
      <xdr:row>57</xdr:row>
      <xdr:rowOff>93996</xdr:rowOff>
    </xdr:from>
    <xdr:to>
      <xdr:col>2</xdr:col>
      <xdr:colOff>5137415</xdr:colOff>
      <xdr:row>57</xdr:row>
      <xdr:rowOff>636921</xdr:rowOff>
    </xdr:to>
    <xdr:sp macro="" textlink="">
      <xdr:nvSpPr>
        <xdr:cNvPr id="34" name="Tekstvak 33">
          <a:extLst>
            <a:ext uri="{FF2B5EF4-FFF2-40B4-BE49-F238E27FC236}">
              <a16:creationId xmlns:a16="http://schemas.microsoft.com/office/drawing/2014/main" id="{00000000-0008-0000-0400-000022000000}"/>
            </a:ext>
          </a:extLst>
        </xdr:cNvPr>
        <xdr:cNvSpPr txBox="1"/>
      </xdr:nvSpPr>
      <xdr:spPr>
        <a:xfrm>
          <a:off x="3410670" y="34996317"/>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2066284</xdr:colOff>
      <xdr:row>60</xdr:row>
      <xdr:rowOff>817895</xdr:rowOff>
    </xdr:from>
    <xdr:to>
      <xdr:col>2</xdr:col>
      <xdr:colOff>4618983</xdr:colOff>
      <xdr:row>60</xdr:row>
      <xdr:rowOff>1360820</xdr:rowOff>
    </xdr:to>
    <xdr:sp macro="" textlink="">
      <xdr:nvSpPr>
        <xdr:cNvPr id="35" name="Tekstvak 34">
          <a:extLst>
            <a:ext uri="{FF2B5EF4-FFF2-40B4-BE49-F238E27FC236}">
              <a16:creationId xmlns:a16="http://schemas.microsoft.com/office/drawing/2014/main" id="{00000000-0008-0000-0400-000023000000}"/>
            </a:ext>
          </a:extLst>
        </xdr:cNvPr>
        <xdr:cNvSpPr txBox="1"/>
      </xdr:nvSpPr>
      <xdr:spPr>
        <a:xfrm>
          <a:off x="2882713" y="37965395"/>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2218684</xdr:colOff>
      <xdr:row>63</xdr:row>
      <xdr:rowOff>802927</xdr:rowOff>
    </xdr:from>
    <xdr:to>
      <xdr:col>2</xdr:col>
      <xdr:colOff>4771383</xdr:colOff>
      <xdr:row>63</xdr:row>
      <xdr:rowOff>1336327</xdr:rowOff>
    </xdr:to>
    <xdr:sp macro="" textlink="">
      <xdr:nvSpPr>
        <xdr:cNvPr id="36" name="Tekstvak 35">
          <a:extLst>
            <a:ext uri="{FF2B5EF4-FFF2-40B4-BE49-F238E27FC236}">
              <a16:creationId xmlns:a16="http://schemas.microsoft.com/office/drawing/2014/main" id="{00000000-0008-0000-0400-000024000000}"/>
            </a:ext>
          </a:extLst>
        </xdr:cNvPr>
        <xdr:cNvSpPr txBox="1"/>
      </xdr:nvSpPr>
      <xdr:spPr>
        <a:xfrm>
          <a:off x="3035113" y="40948081"/>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xdr:from>
      <xdr:col>2</xdr:col>
      <xdr:colOff>1591395</xdr:colOff>
      <xdr:row>67</xdr:row>
      <xdr:rowOff>142981</xdr:rowOff>
    </xdr:from>
    <xdr:to>
      <xdr:col>2</xdr:col>
      <xdr:colOff>4144094</xdr:colOff>
      <xdr:row>67</xdr:row>
      <xdr:rowOff>685906</xdr:rowOff>
    </xdr:to>
    <xdr:sp macro="" textlink="">
      <xdr:nvSpPr>
        <xdr:cNvPr id="37" name="Tekstvak 36">
          <a:extLst>
            <a:ext uri="{FF2B5EF4-FFF2-40B4-BE49-F238E27FC236}">
              <a16:creationId xmlns:a16="http://schemas.microsoft.com/office/drawing/2014/main" id="{00000000-0008-0000-0400-000025000000}"/>
            </a:ext>
          </a:extLst>
        </xdr:cNvPr>
        <xdr:cNvSpPr txBox="1"/>
      </xdr:nvSpPr>
      <xdr:spPr>
        <a:xfrm>
          <a:off x="2398299" y="43454517"/>
          <a:ext cx="2552699" cy="542925"/>
        </a:xfrm>
        <a:prstGeom prst="rect">
          <a:avLst/>
        </a:prstGeom>
        <a:no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rgbClr val="FF0000"/>
              </a:solidFill>
            </a:rPr>
            <a:t>Niet voor rookgasafvoeren voor andere brandstof dan gas.</a:t>
          </a:r>
        </a:p>
      </xdr:txBody>
    </xdr:sp>
    <xdr:clientData/>
  </xdr:twoCellAnchor>
  <xdr:twoCellAnchor editAs="oneCell">
    <xdr:from>
      <xdr:col>2</xdr:col>
      <xdr:colOff>0</xdr:colOff>
      <xdr:row>20</xdr:row>
      <xdr:rowOff>0</xdr:rowOff>
    </xdr:from>
    <xdr:to>
      <xdr:col>2</xdr:col>
      <xdr:colOff>7134225</xdr:colOff>
      <xdr:row>20</xdr:row>
      <xdr:rowOff>2333625</xdr:rowOff>
    </xdr:to>
    <xdr:pic>
      <xdr:nvPicPr>
        <xdr:cNvPr id="25323" name="Afbeelding 28" descr="Afbeelding">
          <a:extLst>
            <a:ext uri="{FF2B5EF4-FFF2-40B4-BE49-F238E27FC236}">
              <a16:creationId xmlns:a16="http://schemas.microsoft.com/office/drawing/2014/main" id="{00000000-0008-0000-0400-0000EB62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819150" y="7029450"/>
          <a:ext cx="7134225" cy="2333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197783</xdr:colOff>
      <xdr:row>40</xdr:row>
      <xdr:rowOff>7844</xdr:rowOff>
    </xdr:from>
    <xdr:to>
      <xdr:col>2</xdr:col>
      <xdr:colOff>6188260</xdr:colOff>
      <xdr:row>40</xdr:row>
      <xdr:rowOff>1426892</xdr:rowOff>
    </xdr:to>
    <xdr:pic>
      <xdr:nvPicPr>
        <xdr:cNvPr id="3" name="Afbeelding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7"/>
        <a:stretch>
          <a:fillRect/>
        </a:stretch>
      </xdr:blipFill>
      <xdr:spPr>
        <a:xfrm>
          <a:off x="1027018" y="22879050"/>
          <a:ext cx="5990477" cy="141904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6972300</xdr:colOff>
      <xdr:row>13</xdr:row>
      <xdr:rowOff>2181225</xdr:rowOff>
    </xdr:to>
    <xdr:pic>
      <xdr:nvPicPr>
        <xdr:cNvPr id="25843" name="Afbeelding 1" descr="Afbeelding">
          <a:extLst>
            <a:ext uri="{FF2B5EF4-FFF2-40B4-BE49-F238E27FC236}">
              <a16:creationId xmlns:a16="http://schemas.microsoft.com/office/drawing/2014/main" id="{00000000-0008-0000-0500-0000F36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676400"/>
          <a:ext cx="6972300" cy="2181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17</xdr:row>
      <xdr:rowOff>0</xdr:rowOff>
    </xdr:from>
    <xdr:to>
      <xdr:col>2</xdr:col>
      <xdr:colOff>6753225</xdr:colOff>
      <xdr:row>18</xdr:row>
      <xdr:rowOff>0</xdr:rowOff>
    </xdr:to>
    <xdr:pic>
      <xdr:nvPicPr>
        <xdr:cNvPr id="25844" name="Afbeelding 2" descr="Afbeelding">
          <a:extLst>
            <a:ext uri="{FF2B5EF4-FFF2-40B4-BE49-F238E27FC236}">
              <a16:creationId xmlns:a16="http://schemas.microsoft.com/office/drawing/2014/main" id="{00000000-0008-0000-0500-0000F46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4391025"/>
          <a:ext cx="6753225" cy="240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19050</xdr:colOff>
      <xdr:row>20</xdr:row>
      <xdr:rowOff>0</xdr:rowOff>
    </xdr:from>
    <xdr:to>
      <xdr:col>2</xdr:col>
      <xdr:colOff>5915025</xdr:colOff>
      <xdr:row>21</xdr:row>
      <xdr:rowOff>0</xdr:rowOff>
    </xdr:to>
    <xdr:pic>
      <xdr:nvPicPr>
        <xdr:cNvPr id="25845" name="Afbeelding 5" descr="Afbeelding">
          <a:extLst>
            <a:ext uri="{FF2B5EF4-FFF2-40B4-BE49-F238E27FC236}">
              <a16:creationId xmlns:a16="http://schemas.microsoft.com/office/drawing/2014/main" id="{00000000-0008-0000-0500-0000F564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38200" y="7029450"/>
          <a:ext cx="5895975" cy="260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23</xdr:row>
      <xdr:rowOff>0</xdr:rowOff>
    </xdr:from>
    <xdr:to>
      <xdr:col>2</xdr:col>
      <xdr:colOff>6915150</xdr:colOff>
      <xdr:row>24</xdr:row>
      <xdr:rowOff>0</xdr:rowOff>
    </xdr:to>
    <xdr:pic>
      <xdr:nvPicPr>
        <xdr:cNvPr id="25846" name="Afbeelding 6" descr="Afbeelding">
          <a:extLst>
            <a:ext uri="{FF2B5EF4-FFF2-40B4-BE49-F238E27FC236}">
              <a16:creationId xmlns:a16="http://schemas.microsoft.com/office/drawing/2014/main" id="{00000000-0008-0000-0500-0000F664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19150" y="9867900"/>
          <a:ext cx="6915150" cy="2066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26</xdr:row>
      <xdr:rowOff>0</xdr:rowOff>
    </xdr:from>
    <xdr:to>
      <xdr:col>2</xdr:col>
      <xdr:colOff>7029450</xdr:colOff>
      <xdr:row>27</xdr:row>
      <xdr:rowOff>0</xdr:rowOff>
    </xdr:to>
    <xdr:pic>
      <xdr:nvPicPr>
        <xdr:cNvPr id="25847" name="Afbeelding 7" descr="Afbeelding">
          <a:extLst>
            <a:ext uri="{FF2B5EF4-FFF2-40B4-BE49-F238E27FC236}">
              <a16:creationId xmlns:a16="http://schemas.microsoft.com/office/drawing/2014/main" id="{00000000-0008-0000-0500-0000F764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819150" y="12172950"/>
          <a:ext cx="702945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2</xdr:col>
      <xdr:colOff>6572250</xdr:colOff>
      <xdr:row>31</xdr:row>
      <xdr:rowOff>0</xdr:rowOff>
    </xdr:to>
    <xdr:pic>
      <xdr:nvPicPr>
        <xdr:cNvPr id="25848" name="Afbeelding 8" descr="Afbeelding">
          <a:extLst>
            <a:ext uri="{FF2B5EF4-FFF2-40B4-BE49-F238E27FC236}">
              <a16:creationId xmlns:a16="http://schemas.microsoft.com/office/drawing/2014/main" id="{00000000-0008-0000-0500-0000F864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19150" y="14497050"/>
          <a:ext cx="6572250" cy="2895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34</xdr:row>
      <xdr:rowOff>0</xdr:rowOff>
    </xdr:from>
    <xdr:to>
      <xdr:col>2</xdr:col>
      <xdr:colOff>6353175</xdr:colOff>
      <xdr:row>35</xdr:row>
      <xdr:rowOff>0</xdr:rowOff>
    </xdr:to>
    <xdr:pic>
      <xdr:nvPicPr>
        <xdr:cNvPr id="25849" name="Afbeelding 9" descr="Afbeelding">
          <a:extLst>
            <a:ext uri="{FF2B5EF4-FFF2-40B4-BE49-F238E27FC236}">
              <a16:creationId xmlns:a16="http://schemas.microsoft.com/office/drawing/2014/main" id="{00000000-0008-0000-0500-0000F964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19150" y="17792700"/>
          <a:ext cx="6353175"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38</xdr:row>
      <xdr:rowOff>0</xdr:rowOff>
    </xdr:from>
    <xdr:to>
      <xdr:col>2</xdr:col>
      <xdr:colOff>6543675</xdr:colOff>
      <xdr:row>39</xdr:row>
      <xdr:rowOff>0</xdr:rowOff>
    </xdr:to>
    <xdr:pic>
      <xdr:nvPicPr>
        <xdr:cNvPr id="25850" name="Afbeelding 10" descr="Afbeelding">
          <a:extLst>
            <a:ext uri="{FF2B5EF4-FFF2-40B4-BE49-F238E27FC236}">
              <a16:creationId xmlns:a16="http://schemas.microsoft.com/office/drawing/2014/main" id="{00000000-0008-0000-0500-0000FA64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19150" y="19773900"/>
          <a:ext cx="6543675" cy="130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7229475</xdr:colOff>
      <xdr:row>13</xdr:row>
      <xdr:rowOff>171450</xdr:rowOff>
    </xdr:from>
    <xdr:to>
      <xdr:col>2</xdr:col>
      <xdr:colOff>10706100</xdr:colOff>
      <xdr:row>13</xdr:row>
      <xdr:rowOff>2114550</xdr:rowOff>
    </xdr:to>
    <xdr:pic>
      <xdr:nvPicPr>
        <xdr:cNvPr id="25851" name="Afbeelding 19" descr="Afbeelding">
          <a:extLst>
            <a:ext uri="{FF2B5EF4-FFF2-40B4-BE49-F238E27FC236}">
              <a16:creationId xmlns:a16="http://schemas.microsoft.com/office/drawing/2014/main" id="{00000000-0008-0000-0500-0000FB64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048625" y="1847850"/>
          <a:ext cx="3476625" cy="1943100"/>
        </a:xfrm>
        <a:prstGeom prst="rect">
          <a:avLst/>
        </a:prstGeom>
        <a:noFill/>
        <a:ln w="28575">
          <a:solidFill>
            <a:srgbClr val="4F81BD"/>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9" tint="0.39997558519241921"/>
  </sheetPr>
  <dimension ref="C1:AX57"/>
  <sheetViews>
    <sheetView showGridLines="0" tabSelected="1" zoomScaleNormal="100" workbookViewId="0">
      <selection activeCell="E24" sqref="E24"/>
    </sheetView>
  </sheetViews>
  <sheetFormatPr defaultRowHeight="12.75"/>
  <cols>
    <col min="1" max="1" width="0.85546875" customWidth="1"/>
    <col min="2" max="2" width="5.42578125" customWidth="1"/>
    <col min="3" max="3" width="3.140625" customWidth="1"/>
    <col min="4" max="4" width="5.140625" customWidth="1"/>
    <col min="5" max="5" width="33.42578125" customWidth="1"/>
    <col min="6" max="6" width="7.5703125" style="5" bestFit="1" customWidth="1"/>
    <col min="7" max="7" width="5.140625" customWidth="1"/>
    <col min="8" max="8" width="13.7109375" customWidth="1"/>
    <col min="9" max="9" width="32.42578125" customWidth="1"/>
    <col min="10" max="10" width="4.85546875" bestFit="1" customWidth="1"/>
    <col min="11" max="12" width="0.85546875" customWidth="1"/>
    <col min="13" max="13" width="4" customWidth="1"/>
    <col min="14" max="14" width="95.5703125" customWidth="1"/>
    <col min="15" max="15" width="1.140625" customWidth="1"/>
    <col min="16" max="21" width="0.5703125" customWidth="1"/>
    <col min="22" max="22" width="85" customWidth="1"/>
    <col min="23" max="27" width="0.5703125" customWidth="1"/>
    <col min="28" max="28" width="0.85546875" customWidth="1"/>
    <col min="29" max="29" width="31.140625" bestFit="1" customWidth="1"/>
    <col min="30" max="31" width="13.42578125" customWidth="1"/>
    <col min="32" max="39" width="11.28515625" customWidth="1"/>
    <col min="40" max="40" width="2.42578125" customWidth="1"/>
    <col min="41" max="42" width="1.5703125" customWidth="1"/>
    <col min="43" max="43" width="23.140625" bestFit="1" customWidth="1"/>
    <col min="44" max="47" width="7.85546875" customWidth="1"/>
    <col min="48" max="48" width="1.7109375" customWidth="1"/>
  </cols>
  <sheetData>
    <row r="1" spans="3:48">
      <c r="F1"/>
    </row>
    <row r="3" spans="3:48">
      <c r="C3" s="172" t="s">
        <v>0</v>
      </c>
      <c r="D3" s="172"/>
      <c r="E3" s="172"/>
      <c r="F3" s="172"/>
      <c r="G3" s="172"/>
      <c r="H3" s="172"/>
      <c r="I3" s="172"/>
      <c r="J3" s="172"/>
      <c r="AC3" s="19" t="s">
        <v>1</v>
      </c>
      <c r="AD3" s="19" t="s">
        <v>2</v>
      </c>
      <c r="AE3" s="19" t="s">
        <v>3</v>
      </c>
      <c r="AF3" s="20"/>
      <c r="AG3" s="20"/>
      <c r="AH3" s="20"/>
      <c r="AI3" s="20"/>
      <c r="AJ3" s="20"/>
      <c r="AK3" s="20"/>
      <c r="AL3" s="20"/>
      <c r="AM3" s="20"/>
    </row>
    <row r="4" spans="3:48">
      <c r="C4" s="3"/>
      <c r="D4" s="21"/>
      <c r="E4" s="3"/>
      <c r="F4" s="4"/>
      <c r="G4" s="3"/>
      <c r="H4" s="3"/>
      <c r="I4" s="3"/>
      <c r="J4" s="3"/>
      <c r="AC4" s="22" t="s">
        <v>4</v>
      </c>
      <c r="AD4" s="23"/>
      <c r="AE4" s="23">
        <v>0.01</v>
      </c>
      <c r="AF4" s="20"/>
      <c r="AG4" s="20"/>
      <c r="AH4" s="20"/>
      <c r="AI4" s="20"/>
      <c r="AJ4" s="20"/>
      <c r="AK4" s="20"/>
      <c r="AL4" s="20"/>
      <c r="AM4" s="20"/>
      <c r="AR4" s="2"/>
      <c r="AS4" s="2"/>
      <c r="AT4" s="5"/>
      <c r="AU4" s="5"/>
      <c r="AV4" s="5"/>
    </row>
    <row r="5" spans="3:48">
      <c r="C5" s="3"/>
      <c r="D5" s="24" t="s">
        <v>5</v>
      </c>
      <c r="E5" s="25"/>
      <c r="F5" s="25"/>
      <c r="G5" s="26" t="s">
        <v>6</v>
      </c>
      <c r="H5" s="27"/>
      <c r="I5" s="25"/>
      <c r="J5" s="3"/>
      <c r="AC5" s="22" t="s">
        <v>7</v>
      </c>
      <c r="AD5" s="23" t="s">
        <v>8</v>
      </c>
      <c r="AE5" s="23">
        <v>0.01</v>
      </c>
      <c r="AF5" s="20"/>
      <c r="AG5" s="20"/>
      <c r="AH5" s="20"/>
      <c r="AI5" s="20"/>
      <c r="AJ5" s="20"/>
      <c r="AK5" s="20"/>
      <c r="AL5" s="20"/>
      <c r="AM5" s="20"/>
      <c r="AQ5" s="2"/>
      <c r="AR5" s="92"/>
      <c r="AS5" s="93"/>
      <c r="AT5" s="93"/>
      <c r="AU5" s="93"/>
      <c r="AV5" s="5"/>
    </row>
    <row r="6" spans="3:48">
      <c r="C6" s="3"/>
      <c r="D6" s="28"/>
      <c r="E6" s="18" t="s">
        <v>4</v>
      </c>
      <c r="F6" s="4"/>
      <c r="G6" s="29"/>
      <c r="H6" s="162" t="s">
        <v>8</v>
      </c>
      <c r="I6" s="163"/>
      <c r="J6" s="3"/>
      <c r="AC6" s="20"/>
      <c r="AD6" s="22" t="s">
        <v>9</v>
      </c>
      <c r="AE6" s="22">
        <v>1.5E-3</v>
      </c>
      <c r="AF6" s="20"/>
      <c r="AG6" s="20"/>
      <c r="AH6" s="20"/>
      <c r="AI6" s="20"/>
      <c r="AJ6" s="20"/>
      <c r="AK6" s="20"/>
      <c r="AL6" s="20"/>
      <c r="AM6" s="20"/>
      <c r="AQ6" s="2"/>
      <c r="AR6" s="92"/>
      <c r="AS6" s="93"/>
      <c r="AT6" s="93"/>
      <c r="AU6" s="93"/>
      <c r="AV6" s="5"/>
    </row>
    <row r="7" spans="3:48">
      <c r="C7" s="3"/>
      <c r="D7" s="21"/>
      <c r="E7" s="3"/>
      <c r="F7" s="4"/>
      <c r="G7" s="3"/>
      <c r="H7" s="3"/>
      <c r="I7" s="3"/>
      <c r="J7" s="3"/>
      <c r="AC7" s="20"/>
      <c r="AD7" s="20"/>
      <c r="AE7" s="20"/>
      <c r="AF7" s="20"/>
      <c r="AG7" s="20"/>
      <c r="AH7" s="20"/>
      <c r="AI7" s="20"/>
      <c r="AJ7" s="20"/>
      <c r="AK7" s="20"/>
      <c r="AL7" s="20"/>
      <c r="AM7" s="20"/>
      <c r="AS7" s="94"/>
      <c r="AT7" s="95"/>
      <c r="AU7" s="95"/>
      <c r="AV7" s="95"/>
    </row>
    <row r="8" spans="3:48">
      <c r="C8" s="3"/>
      <c r="D8" s="30" t="str">
        <f>+IF(E6="rookgas","Belasting van toestellen op de rookgasafvoer","Capaciteit van de afvoer")</f>
        <v>Capaciteit van de afvoer</v>
      </c>
      <c r="E8" s="25"/>
      <c r="F8" s="4"/>
      <c r="G8" s="26" t="s">
        <v>10</v>
      </c>
      <c r="H8" s="27"/>
      <c r="I8" s="25"/>
      <c r="J8" s="3"/>
      <c r="AC8" s="20"/>
      <c r="AD8" s="20"/>
      <c r="AE8" s="20"/>
      <c r="AF8" s="20"/>
      <c r="AG8" s="20"/>
      <c r="AH8" s="20"/>
      <c r="AI8" s="20"/>
      <c r="AJ8" s="20"/>
      <c r="AK8" s="20"/>
      <c r="AL8" s="20"/>
      <c r="AM8" s="20"/>
    </row>
    <row r="9" spans="3:48">
      <c r="C9" s="3"/>
      <c r="D9" s="29"/>
      <c r="E9" s="68">
        <v>100</v>
      </c>
      <c r="F9" s="4" t="str">
        <f>+IF(E6="rookgas","kW","dm3/s")</f>
        <v>dm3/s</v>
      </c>
      <c r="G9" s="31"/>
      <c r="H9" s="168" t="s">
        <v>11</v>
      </c>
      <c r="I9" s="169"/>
      <c r="J9" s="3"/>
      <c r="AC9" s="32" t="s">
        <v>12</v>
      </c>
      <c r="AD9" s="32" t="s">
        <v>13</v>
      </c>
      <c r="AE9" s="20"/>
      <c r="AF9" s="20"/>
      <c r="AG9" s="20"/>
      <c r="AH9" s="20"/>
      <c r="AI9" s="20"/>
      <c r="AJ9" s="20"/>
      <c r="AK9" s="20"/>
      <c r="AL9" s="20"/>
      <c r="AM9" s="20"/>
    </row>
    <row r="10" spans="3:48">
      <c r="C10" s="3"/>
      <c r="D10" s="3" t="str">
        <f>+IF(E8="rookgas","belasting van toestellen op de rookgasafvoer","")</f>
        <v/>
      </c>
      <c r="E10" s="3"/>
      <c r="F10" s="4"/>
      <c r="G10" s="3"/>
      <c r="H10" s="3"/>
      <c r="I10" s="3"/>
      <c r="J10" s="3"/>
      <c r="AC10" s="33" t="s">
        <v>14</v>
      </c>
      <c r="AD10" s="33">
        <v>17</v>
      </c>
      <c r="AE10" s="20"/>
      <c r="AF10" s="20"/>
      <c r="AG10" s="20"/>
      <c r="AH10" s="20"/>
      <c r="AI10" s="20"/>
      <c r="AJ10" s="20"/>
      <c r="AK10" s="20"/>
      <c r="AL10" s="20"/>
      <c r="AM10" s="20"/>
    </row>
    <row r="11" spans="3:48">
      <c r="C11" s="3"/>
      <c r="D11" s="24" t="s">
        <v>15</v>
      </c>
      <c r="E11" s="34"/>
      <c r="F11" s="35"/>
      <c r="G11" s="27"/>
      <c r="H11" s="27"/>
      <c r="I11" s="25"/>
      <c r="J11" s="3"/>
      <c r="AC11" s="33" t="s">
        <v>16</v>
      </c>
      <c r="AD11" s="33">
        <v>17</v>
      </c>
      <c r="AE11" s="20"/>
      <c r="AF11" s="20"/>
      <c r="AG11" s="20"/>
      <c r="AH11" s="20"/>
      <c r="AI11" s="20"/>
      <c r="AJ11" s="20"/>
      <c r="AK11" s="20"/>
      <c r="AL11" s="20"/>
      <c r="AM11" s="20"/>
    </row>
    <row r="12" spans="3:48">
      <c r="C12" s="3"/>
      <c r="D12" s="29"/>
      <c r="E12" s="160" t="str">
        <f>+IF(OR(E6=AC4,E6=AC5),IF(E6=$AC$4,AC10,IF(E9&lt;=130,AC11,AC12)),"")</f>
        <v>Bbl art. 4.126 lid 1 of BB art. 3.33 lid 1; NEN1087</v>
      </c>
      <c r="F12" s="160"/>
      <c r="G12" s="160"/>
      <c r="H12" s="160"/>
      <c r="I12" s="161"/>
      <c r="J12" s="3"/>
      <c r="N12" s="2"/>
      <c r="O12" s="2"/>
      <c r="AC12" s="33" t="s">
        <v>17</v>
      </c>
      <c r="AD12" s="33">
        <v>10</v>
      </c>
      <c r="AE12" s="20"/>
      <c r="AF12" s="20"/>
      <c r="AG12" s="20"/>
      <c r="AH12" s="20"/>
      <c r="AI12" s="20"/>
      <c r="AJ12" s="20"/>
      <c r="AK12" s="20"/>
      <c r="AL12" s="20"/>
      <c r="AM12" s="20"/>
    </row>
    <row r="13" spans="3:48">
      <c r="C13" s="3"/>
      <c r="D13" s="3"/>
      <c r="E13" s="3"/>
      <c r="F13" s="4"/>
      <c r="G13" s="21"/>
      <c r="H13" s="21"/>
      <c r="I13" s="3"/>
      <c r="J13" s="3"/>
      <c r="N13" s="2"/>
      <c r="O13" s="2"/>
      <c r="AC13" s="20"/>
      <c r="AD13" s="20"/>
      <c r="AE13" s="20"/>
      <c r="AF13" s="20"/>
      <c r="AG13" s="20"/>
      <c r="AH13" s="20"/>
      <c r="AI13" s="20"/>
      <c r="AJ13" s="20"/>
      <c r="AK13" s="20"/>
      <c r="AL13" s="20"/>
      <c r="AM13" s="20"/>
    </row>
    <row r="14" spans="3:48" ht="13.5" thickBot="1">
      <c r="C14" s="3"/>
      <c r="D14" s="3"/>
      <c r="E14" s="3"/>
      <c r="F14" s="4"/>
      <c r="G14" s="21"/>
      <c r="H14" s="21"/>
      <c r="I14" s="3"/>
      <c r="J14" s="3"/>
      <c r="N14" s="2"/>
      <c r="O14" s="2"/>
      <c r="AC14" s="20"/>
      <c r="AD14" s="20"/>
      <c r="AE14" s="20"/>
      <c r="AF14" s="20"/>
      <c r="AG14" s="20"/>
      <c r="AH14" s="20"/>
      <c r="AI14" s="20"/>
      <c r="AJ14" s="20"/>
      <c r="AK14" s="20"/>
      <c r="AL14" s="20"/>
      <c r="AM14" s="20"/>
    </row>
    <row r="15" spans="3:48">
      <c r="C15" s="3"/>
      <c r="D15" s="3"/>
      <c r="E15" s="3" t="s">
        <v>18</v>
      </c>
      <c r="F15" s="4"/>
      <c r="G15" s="21"/>
      <c r="H15" s="21"/>
      <c r="I15" s="3"/>
      <c r="J15" s="3"/>
      <c r="N15" s="2"/>
      <c r="O15" s="2"/>
      <c r="AC15" s="20"/>
      <c r="AD15" s="36" t="s">
        <v>19</v>
      </c>
      <c r="AE15" s="37" t="s">
        <v>20</v>
      </c>
      <c r="AF15" s="38" t="s">
        <v>19</v>
      </c>
      <c r="AG15" s="39" t="s">
        <v>20</v>
      </c>
      <c r="AH15" s="40" t="s">
        <v>19</v>
      </c>
      <c r="AI15" s="41" t="s">
        <v>20</v>
      </c>
      <c r="AJ15" s="36" t="s">
        <v>19</v>
      </c>
      <c r="AK15" s="39" t="s">
        <v>20</v>
      </c>
      <c r="AL15" s="40" t="s">
        <v>19</v>
      </c>
      <c r="AM15" s="37" t="s">
        <v>20</v>
      </c>
    </row>
    <row r="16" spans="3:48">
      <c r="C16" s="3"/>
      <c r="D16" s="24" t="s">
        <v>21</v>
      </c>
      <c r="E16" s="25"/>
      <c r="F16" s="4"/>
      <c r="G16" s="26" t="s">
        <v>10</v>
      </c>
      <c r="H16" s="27"/>
      <c r="I16" s="25"/>
      <c r="J16" s="3"/>
      <c r="AC16" s="144" t="s">
        <v>22</v>
      </c>
      <c r="AD16" s="142" t="str">
        <f>+AC10</f>
        <v>Bbl art. 4.126 lid 1 of BB art. 3.33 lid 1; NEN1087</v>
      </c>
      <c r="AE16" s="143"/>
      <c r="AF16" s="150" t="str">
        <f>+AC11</f>
        <v>Bbl art.4.138 lid 1 of BB art. 3.33 lid 2; NEN2757-1</v>
      </c>
      <c r="AG16" s="150"/>
      <c r="AH16" s="150"/>
      <c r="AI16" s="150"/>
      <c r="AJ16" s="151" t="str">
        <f>+AC12</f>
        <v>Bbl art.4.138 lid 1 of BB art. 3.33 lid 2; NEN2757-2</v>
      </c>
      <c r="AK16" s="150"/>
      <c r="AL16" s="150"/>
      <c r="AM16" s="152"/>
    </row>
    <row r="17" spans="3:50">
      <c r="C17" s="3"/>
      <c r="D17" s="29"/>
      <c r="E17" s="18">
        <v>5</v>
      </c>
      <c r="F17" s="4"/>
      <c r="G17" s="31"/>
      <c r="H17" s="168" t="s">
        <v>23</v>
      </c>
      <c r="I17" s="169"/>
      <c r="J17" s="3"/>
      <c r="AC17" s="145"/>
      <c r="AD17" s="119" t="s">
        <v>19</v>
      </c>
      <c r="AE17" s="120" t="s">
        <v>20</v>
      </c>
      <c r="AF17" s="150" t="str">
        <f>+AD5</f>
        <v>gas</v>
      </c>
      <c r="AG17" s="153"/>
      <c r="AH17" s="154" t="str">
        <f>+AD6</f>
        <v>anders dan gas</v>
      </c>
      <c r="AI17" s="150"/>
      <c r="AJ17" s="151" t="str">
        <f>+AD5</f>
        <v>gas</v>
      </c>
      <c r="AK17" s="153"/>
      <c r="AL17" s="154" t="str">
        <f>+AD6</f>
        <v>anders dan gas</v>
      </c>
      <c r="AM17" s="152"/>
    </row>
    <row r="18" spans="3:50">
      <c r="C18" s="3"/>
      <c r="D18" s="3"/>
      <c r="E18" s="3"/>
      <c r="F18" s="4"/>
      <c r="G18" s="3"/>
      <c r="H18" s="3"/>
      <c r="I18" s="3"/>
      <c r="J18" s="3"/>
      <c r="AC18" s="42">
        <v>1</v>
      </c>
      <c r="AD18" s="121">
        <v>325</v>
      </c>
      <c r="AE18" s="122">
        <v>650</v>
      </c>
      <c r="AF18" s="127">
        <v>163</v>
      </c>
      <c r="AG18" s="124">
        <v>325</v>
      </c>
      <c r="AH18" s="123">
        <v>325</v>
      </c>
      <c r="AI18" s="128">
        <v>1100</v>
      </c>
      <c r="AJ18" s="121">
        <v>163</v>
      </c>
      <c r="AK18" s="124">
        <v>325</v>
      </c>
      <c r="AL18" s="123">
        <v>325</v>
      </c>
      <c r="AM18" s="122">
        <v>1100</v>
      </c>
    </row>
    <row r="19" spans="3:50">
      <c r="C19" s="3"/>
      <c r="D19" s="24" t="s">
        <v>24</v>
      </c>
      <c r="E19" s="25"/>
      <c r="F19" s="4"/>
      <c r="G19" s="21"/>
      <c r="H19" s="21"/>
      <c r="I19" s="3"/>
      <c r="J19" s="3"/>
      <c r="AC19" s="42">
        <v>2</v>
      </c>
      <c r="AD19" s="121">
        <v>163</v>
      </c>
      <c r="AE19" s="122">
        <v>163</v>
      </c>
      <c r="AF19" s="127">
        <v>60</v>
      </c>
      <c r="AG19" s="124">
        <v>60</v>
      </c>
      <c r="AH19" s="123">
        <v>220</v>
      </c>
      <c r="AI19" s="128">
        <v>220</v>
      </c>
      <c r="AJ19" s="121">
        <v>60</v>
      </c>
      <c r="AK19" s="124">
        <v>60</v>
      </c>
      <c r="AL19" s="123">
        <v>220</v>
      </c>
      <c r="AM19" s="122">
        <v>220</v>
      </c>
    </row>
    <row r="20" spans="3:50">
      <c r="C20" s="3"/>
      <c r="D20" s="29"/>
      <c r="E20" s="129">
        <v>5.5</v>
      </c>
      <c r="F20" s="43" t="s">
        <v>25</v>
      </c>
      <c r="G20" s="3"/>
      <c r="H20" s="3"/>
      <c r="I20" s="3"/>
      <c r="J20" s="3"/>
      <c r="AC20" s="42">
        <v>3</v>
      </c>
      <c r="AD20" s="121">
        <v>650</v>
      </c>
      <c r="AE20" s="122">
        <v>325</v>
      </c>
      <c r="AF20" s="127">
        <v>500</v>
      </c>
      <c r="AG20" s="124">
        <v>0</v>
      </c>
      <c r="AH20" s="44" t="s">
        <v>26</v>
      </c>
      <c r="AI20" s="45" t="s">
        <v>26</v>
      </c>
      <c r="AJ20" s="46" t="s">
        <v>26</v>
      </c>
      <c r="AK20" s="47" t="s">
        <v>26</v>
      </c>
      <c r="AL20" s="44" t="s">
        <v>26</v>
      </c>
      <c r="AM20" s="48" t="s">
        <v>26</v>
      </c>
    </row>
    <row r="21" spans="3:50">
      <c r="C21" s="3"/>
      <c r="D21" s="3"/>
      <c r="E21" s="3"/>
      <c r="F21" s="4"/>
      <c r="G21" s="3"/>
      <c r="H21" s="3"/>
      <c r="I21" s="3"/>
      <c r="J21" s="3"/>
      <c r="AC21" s="42">
        <v>4</v>
      </c>
      <c r="AD21" s="121">
        <v>500</v>
      </c>
      <c r="AE21" s="122">
        <v>-163</v>
      </c>
      <c r="AF21" s="127">
        <v>500</v>
      </c>
      <c r="AG21" s="124">
        <v>-325</v>
      </c>
      <c r="AH21" s="44" t="s">
        <v>26</v>
      </c>
      <c r="AI21" s="45" t="s">
        <v>26</v>
      </c>
      <c r="AJ21" s="46" t="s">
        <v>26</v>
      </c>
      <c r="AK21" s="47" t="s">
        <v>26</v>
      </c>
      <c r="AL21" s="44" t="s">
        <v>26</v>
      </c>
      <c r="AM21" s="48" t="s">
        <v>26</v>
      </c>
    </row>
    <row r="22" spans="3:50">
      <c r="C22" s="3"/>
      <c r="D22" s="24" t="s">
        <v>27</v>
      </c>
      <c r="E22" s="25"/>
      <c r="F22" s="4"/>
      <c r="G22" s="21"/>
      <c r="H22" s="21"/>
      <c r="I22" s="3"/>
      <c r="J22" s="3"/>
      <c r="AC22" s="42">
        <v>5</v>
      </c>
      <c r="AD22" s="121">
        <v>163</v>
      </c>
      <c r="AE22" s="122">
        <v>163</v>
      </c>
      <c r="AF22" s="127">
        <v>80</v>
      </c>
      <c r="AG22" s="124">
        <v>80</v>
      </c>
      <c r="AH22" s="123">
        <v>220</v>
      </c>
      <c r="AI22" s="128">
        <v>650</v>
      </c>
      <c r="AJ22" s="121">
        <v>80</v>
      </c>
      <c r="AK22" s="124">
        <v>80</v>
      </c>
      <c r="AL22" s="123">
        <v>220</v>
      </c>
      <c r="AM22" s="122">
        <v>650</v>
      </c>
      <c r="AX22" s="2"/>
    </row>
    <row r="23" spans="3:50">
      <c r="C23" s="3"/>
      <c r="D23" s="29"/>
      <c r="E23" s="129">
        <v>3</v>
      </c>
      <c r="F23" s="43" t="s">
        <v>25</v>
      </c>
      <c r="G23" s="3"/>
      <c r="H23" s="3"/>
      <c r="I23" s="3"/>
      <c r="J23" s="3"/>
      <c r="AC23" s="42">
        <v>6</v>
      </c>
      <c r="AD23" s="121">
        <v>325</v>
      </c>
      <c r="AE23" s="122">
        <v>650</v>
      </c>
      <c r="AF23" s="127">
        <v>163</v>
      </c>
      <c r="AG23" s="124">
        <v>325</v>
      </c>
      <c r="AH23" s="123">
        <v>325</v>
      </c>
      <c r="AI23" s="128">
        <v>1100</v>
      </c>
      <c r="AJ23" s="121">
        <v>163</v>
      </c>
      <c r="AK23" s="124">
        <v>325</v>
      </c>
      <c r="AL23" s="123">
        <v>325</v>
      </c>
      <c r="AM23" s="122">
        <v>1100</v>
      </c>
    </row>
    <row r="24" spans="3:50">
      <c r="C24" s="3"/>
      <c r="D24" s="3"/>
      <c r="E24" s="3"/>
      <c r="F24" s="4"/>
      <c r="G24" s="3"/>
      <c r="H24" s="3"/>
      <c r="I24" s="3"/>
      <c r="J24" s="3"/>
      <c r="N24" s="2"/>
      <c r="AC24" s="42">
        <v>7</v>
      </c>
      <c r="AD24" s="121">
        <v>163</v>
      </c>
      <c r="AE24" s="122">
        <v>163</v>
      </c>
      <c r="AF24" s="127">
        <v>80</v>
      </c>
      <c r="AG24" s="124">
        <v>80</v>
      </c>
      <c r="AH24" s="123">
        <v>220</v>
      </c>
      <c r="AI24" s="128">
        <v>650</v>
      </c>
      <c r="AJ24" s="121">
        <v>80</v>
      </c>
      <c r="AK24" s="124">
        <v>80</v>
      </c>
      <c r="AL24" s="123">
        <v>220</v>
      </c>
      <c r="AM24" s="122">
        <v>650</v>
      </c>
    </row>
    <row r="25" spans="3:50">
      <c r="C25" s="3"/>
      <c r="D25" s="3"/>
      <c r="E25" s="3"/>
      <c r="F25" s="4"/>
      <c r="G25" s="21"/>
      <c r="H25" s="21"/>
      <c r="I25" s="3"/>
      <c r="J25" s="3"/>
      <c r="N25" s="2"/>
      <c r="O25" s="2"/>
      <c r="AC25" s="42">
        <v>8</v>
      </c>
      <c r="AD25" s="121">
        <v>325</v>
      </c>
      <c r="AE25" s="122">
        <v>650</v>
      </c>
      <c r="AF25" s="127">
        <v>163</v>
      </c>
      <c r="AG25" s="124">
        <v>325</v>
      </c>
      <c r="AH25" s="123">
        <v>325</v>
      </c>
      <c r="AI25" s="128">
        <v>1100</v>
      </c>
      <c r="AJ25" s="121">
        <v>163</v>
      </c>
      <c r="AK25" s="124">
        <v>325</v>
      </c>
      <c r="AL25" s="123">
        <v>325</v>
      </c>
      <c r="AM25" s="122">
        <v>1100</v>
      </c>
    </row>
    <row r="26" spans="3:50">
      <c r="C26" s="49"/>
      <c r="D26" s="49"/>
      <c r="E26" s="49"/>
      <c r="F26" s="50"/>
      <c r="G26" s="51"/>
      <c r="H26" s="51"/>
      <c r="I26" s="49"/>
      <c r="J26" s="49"/>
      <c r="N26" s="2"/>
      <c r="O26" s="2"/>
      <c r="AC26" s="42">
        <v>9</v>
      </c>
      <c r="AD26" s="121">
        <v>325</v>
      </c>
      <c r="AE26" s="122">
        <v>650</v>
      </c>
      <c r="AF26" s="127">
        <v>163</v>
      </c>
      <c r="AG26" s="124">
        <v>325</v>
      </c>
      <c r="AH26" s="123">
        <v>325</v>
      </c>
      <c r="AI26" s="128">
        <v>1100</v>
      </c>
      <c r="AJ26" s="121">
        <v>163</v>
      </c>
      <c r="AK26" s="124">
        <v>325</v>
      </c>
      <c r="AL26" s="123">
        <v>325</v>
      </c>
      <c r="AM26" s="122">
        <v>1100</v>
      </c>
    </row>
    <row r="27" spans="3:50" ht="13.5" thickBot="1">
      <c r="C27" s="49"/>
      <c r="D27" s="52" t="s">
        <v>28</v>
      </c>
      <c r="E27" s="53"/>
      <c r="F27" s="50"/>
      <c r="G27" s="52" t="s">
        <v>29</v>
      </c>
      <c r="H27" s="54"/>
      <c r="I27" s="53"/>
      <c r="J27" s="49"/>
      <c r="AC27" s="42">
        <v>10</v>
      </c>
      <c r="AD27" s="121">
        <v>163</v>
      </c>
      <c r="AE27" s="122">
        <v>163</v>
      </c>
      <c r="AF27" s="127">
        <v>80</v>
      </c>
      <c r="AG27" s="124">
        <v>80</v>
      </c>
      <c r="AH27" s="123">
        <v>220</v>
      </c>
      <c r="AI27" s="128">
        <v>650</v>
      </c>
      <c r="AJ27" s="115">
        <v>80</v>
      </c>
      <c r="AK27" s="126">
        <v>80</v>
      </c>
      <c r="AL27" s="55">
        <v>220</v>
      </c>
      <c r="AM27" s="116">
        <v>650</v>
      </c>
    </row>
    <row r="28" spans="3:50">
      <c r="C28" s="49"/>
      <c r="D28" s="56"/>
      <c r="E28" s="69">
        <f>IF(AD38&lt;&gt;"---",HLOOKUP($E$12,$AC$16:$AM$42,27),"")</f>
        <v>7.2176109707686757E-3</v>
      </c>
      <c r="F28" s="50"/>
      <c r="G28" s="56"/>
      <c r="H28" s="166">
        <f>+IF(E6=AC4,AE4,IF(H6=AD5,AE5,AE6))</f>
        <v>0.01</v>
      </c>
      <c r="I28" s="167"/>
      <c r="J28" s="49"/>
      <c r="AC28" s="42">
        <v>11</v>
      </c>
      <c r="AD28" s="121">
        <v>220</v>
      </c>
      <c r="AE28" s="122">
        <v>650</v>
      </c>
      <c r="AF28" s="127">
        <v>110</v>
      </c>
      <c r="AG28" s="124">
        <v>325</v>
      </c>
      <c r="AH28" s="44" t="s">
        <v>26</v>
      </c>
      <c r="AI28" s="48" t="s">
        <v>26</v>
      </c>
      <c r="AJ28" s="57" t="s">
        <v>26</v>
      </c>
      <c r="AK28" s="57" t="s">
        <v>26</v>
      </c>
      <c r="AL28" s="57" t="s">
        <v>26</v>
      </c>
      <c r="AM28" s="57" t="s">
        <v>26</v>
      </c>
    </row>
    <row r="29" spans="3:50">
      <c r="C29" s="49"/>
      <c r="D29" s="49"/>
      <c r="E29" s="51"/>
      <c r="F29" s="50"/>
      <c r="G29" s="49"/>
      <c r="H29" s="49"/>
      <c r="I29" s="49"/>
      <c r="J29" s="49"/>
      <c r="AC29" s="42">
        <v>12</v>
      </c>
      <c r="AD29" s="121">
        <v>325</v>
      </c>
      <c r="AE29" s="122">
        <v>110</v>
      </c>
      <c r="AF29" s="127">
        <v>163</v>
      </c>
      <c r="AG29" s="124">
        <v>60</v>
      </c>
      <c r="AH29" s="44" t="s">
        <v>26</v>
      </c>
      <c r="AI29" s="48" t="s">
        <v>26</v>
      </c>
      <c r="AJ29" s="57" t="s">
        <v>26</v>
      </c>
      <c r="AK29" s="57" t="s">
        <v>26</v>
      </c>
      <c r="AL29" s="57" t="s">
        <v>26</v>
      </c>
      <c r="AM29" s="57" t="s">
        <v>26</v>
      </c>
    </row>
    <row r="30" spans="3:50">
      <c r="C30" s="49"/>
      <c r="D30" s="52" t="s">
        <v>30</v>
      </c>
      <c r="E30" s="53"/>
      <c r="F30" s="50"/>
      <c r="G30" s="49"/>
      <c r="H30" s="49"/>
      <c r="I30" s="49"/>
      <c r="J30" s="49"/>
      <c r="AC30" s="42">
        <v>13</v>
      </c>
      <c r="AD30" s="121">
        <v>220</v>
      </c>
      <c r="AE30" s="122">
        <v>650</v>
      </c>
      <c r="AF30" s="127">
        <v>110</v>
      </c>
      <c r="AG30" s="124">
        <v>325</v>
      </c>
      <c r="AH30" s="44" t="s">
        <v>26</v>
      </c>
      <c r="AI30" s="48" t="s">
        <v>26</v>
      </c>
      <c r="AJ30" s="57" t="s">
        <v>26</v>
      </c>
      <c r="AK30" s="57" t="s">
        <v>26</v>
      </c>
      <c r="AL30" s="57" t="s">
        <v>26</v>
      </c>
      <c r="AM30" s="57" t="s">
        <v>26</v>
      </c>
      <c r="AR30" s="2"/>
      <c r="AS30" s="2"/>
      <c r="AW30" s="70"/>
    </row>
    <row r="31" spans="3:50">
      <c r="C31" s="49"/>
      <c r="D31" s="56"/>
      <c r="E31" s="69" t="str">
        <f>IF(AD38&lt;&gt;"---",IF(E28&lt;=H28,"Voldoet","Voldoet niet"),"")</f>
        <v>Voldoet</v>
      </c>
      <c r="F31" s="50"/>
      <c r="G31" s="49"/>
      <c r="H31" s="49"/>
      <c r="I31" s="49"/>
      <c r="J31" s="49"/>
      <c r="AC31" s="42">
        <v>14</v>
      </c>
      <c r="AD31" s="121">
        <v>325</v>
      </c>
      <c r="AE31" s="122">
        <v>163</v>
      </c>
      <c r="AF31" s="127">
        <v>163</v>
      </c>
      <c r="AG31" s="124">
        <v>80</v>
      </c>
      <c r="AH31" s="44" t="s">
        <v>26</v>
      </c>
      <c r="AI31" s="48" t="s">
        <v>26</v>
      </c>
      <c r="AJ31" s="57" t="s">
        <v>26</v>
      </c>
      <c r="AK31" s="57" t="s">
        <v>26</v>
      </c>
      <c r="AL31" s="57" t="s">
        <v>26</v>
      </c>
      <c r="AM31" s="57" t="s">
        <v>26</v>
      </c>
      <c r="AS31" s="2"/>
      <c r="AT31" s="2"/>
      <c r="AU31" s="2"/>
      <c r="AV31" s="2"/>
      <c r="AW31" s="70"/>
    </row>
    <row r="32" spans="3:50">
      <c r="C32" s="49"/>
      <c r="D32" s="49"/>
      <c r="E32" s="49"/>
      <c r="F32" s="50"/>
      <c r="G32" s="49"/>
      <c r="H32" s="49"/>
      <c r="I32" s="58"/>
      <c r="J32" s="49"/>
      <c r="AC32" s="42">
        <v>15</v>
      </c>
      <c r="AD32" s="121">
        <v>650</v>
      </c>
      <c r="AE32" s="122">
        <v>325</v>
      </c>
      <c r="AF32" s="127">
        <v>500</v>
      </c>
      <c r="AG32" s="124">
        <v>0</v>
      </c>
      <c r="AH32" s="44" t="s">
        <v>26</v>
      </c>
      <c r="AI32" s="48" t="s">
        <v>26</v>
      </c>
      <c r="AJ32" s="57" t="s">
        <v>26</v>
      </c>
      <c r="AK32" s="57" t="s">
        <v>26</v>
      </c>
      <c r="AL32" s="57" t="s">
        <v>26</v>
      </c>
      <c r="AM32" s="57" t="s">
        <v>26</v>
      </c>
      <c r="AP32" s="71"/>
      <c r="AQ32" s="71"/>
      <c r="AR32" s="71"/>
      <c r="AS32" s="72"/>
      <c r="AT32" s="72"/>
      <c r="AU32" s="72"/>
      <c r="AV32" s="71"/>
      <c r="AW32" s="70"/>
    </row>
    <row r="33" spans="3:49">
      <c r="C33" s="173" t="s">
        <v>31</v>
      </c>
      <c r="D33" s="173"/>
      <c r="E33" s="173"/>
      <c r="F33" s="173"/>
      <c r="G33" s="173"/>
      <c r="H33" s="173"/>
      <c r="I33" s="173"/>
      <c r="J33" s="173"/>
      <c r="AC33" s="78">
        <v>16</v>
      </c>
      <c r="AD33" s="79">
        <v>500</v>
      </c>
      <c r="AE33" s="80">
        <v>-163</v>
      </c>
      <c r="AF33" s="81">
        <v>500</v>
      </c>
      <c r="AG33" s="82">
        <v>-325</v>
      </c>
      <c r="AH33" s="83" t="s">
        <v>26</v>
      </c>
      <c r="AI33" s="84" t="s">
        <v>26</v>
      </c>
      <c r="AJ33" s="85" t="s">
        <v>26</v>
      </c>
      <c r="AK33" s="85" t="s">
        <v>26</v>
      </c>
      <c r="AL33" s="85" t="s">
        <v>26</v>
      </c>
      <c r="AM33" s="85" t="s">
        <v>26</v>
      </c>
      <c r="AO33" s="2"/>
      <c r="AP33" s="71"/>
      <c r="AQ33" s="71"/>
      <c r="AR33" s="71"/>
      <c r="AS33" s="72"/>
      <c r="AT33" s="72"/>
      <c r="AU33" s="72"/>
      <c r="AV33" s="71"/>
      <c r="AW33" s="70"/>
    </row>
    <row r="34" spans="3:49" ht="44.25" customHeight="1" thickBot="1">
      <c r="AC34" s="42">
        <v>17</v>
      </c>
      <c r="AD34" s="115">
        <v>163</v>
      </c>
      <c r="AE34" s="116">
        <v>163</v>
      </c>
      <c r="AF34" s="118">
        <v>110</v>
      </c>
      <c r="AG34" s="126">
        <v>325</v>
      </c>
      <c r="AH34" s="59" t="s">
        <v>26</v>
      </c>
      <c r="AI34" s="60" t="s">
        <v>26</v>
      </c>
      <c r="AJ34" s="57" t="s">
        <v>26</v>
      </c>
      <c r="AK34" s="57" t="s">
        <v>26</v>
      </c>
      <c r="AL34" s="57" t="s">
        <v>26</v>
      </c>
      <c r="AM34" s="57" t="s">
        <v>26</v>
      </c>
      <c r="AP34" s="71"/>
      <c r="AQ34" s="71"/>
      <c r="AR34" s="71"/>
      <c r="AS34" s="72"/>
      <c r="AT34" s="72"/>
      <c r="AU34" s="72"/>
      <c r="AV34" s="71"/>
      <c r="AW34" s="70"/>
    </row>
    <row r="35" spans="3:49" ht="13.5" thickBot="1">
      <c r="AC35" s="20"/>
      <c r="AD35" s="61"/>
      <c r="AE35" s="61"/>
      <c r="AF35" s="61"/>
      <c r="AG35" s="61"/>
      <c r="AH35" s="61"/>
      <c r="AI35" s="61"/>
      <c r="AJ35" s="61"/>
      <c r="AK35" s="61"/>
      <c r="AL35" s="61"/>
      <c r="AM35" s="61"/>
      <c r="AP35" s="71"/>
      <c r="AQ35" s="71"/>
      <c r="AR35" s="71"/>
      <c r="AS35" s="71"/>
      <c r="AW35" s="73"/>
    </row>
    <row r="36" spans="3:49" ht="15">
      <c r="D36" s="117"/>
      <c r="E36" s="117"/>
      <c r="F36" s="117"/>
      <c r="G36" s="117"/>
      <c r="H36" s="117"/>
      <c r="I36" s="117"/>
      <c r="J36" s="117"/>
      <c r="N36" s="86"/>
      <c r="AC36" s="42" t="s">
        <v>32</v>
      </c>
      <c r="AD36" s="36" t="s">
        <v>19</v>
      </c>
      <c r="AE36" s="37" t="s">
        <v>20</v>
      </c>
      <c r="AF36" s="38" t="s">
        <v>19</v>
      </c>
      <c r="AG36" s="39" t="s">
        <v>20</v>
      </c>
      <c r="AH36" s="40" t="s">
        <v>19</v>
      </c>
      <c r="AI36" s="41" t="s">
        <v>20</v>
      </c>
      <c r="AJ36" s="36" t="s">
        <v>19</v>
      </c>
      <c r="AK36" s="39" t="s">
        <v>20</v>
      </c>
      <c r="AL36" s="40" t="s">
        <v>19</v>
      </c>
      <c r="AM36" s="37" t="s">
        <v>20</v>
      </c>
      <c r="AW36" s="70"/>
    </row>
    <row r="37" spans="3:49" ht="13.5" thickBot="1">
      <c r="D37" s="117"/>
      <c r="E37" s="117"/>
      <c r="F37" s="117"/>
      <c r="G37" s="117"/>
      <c r="H37" s="117"/>
      <c r="I37" s="117"/>
      <c r="N37" s="2"/>
      <c r="AC37" s="62">
        <f>+E17</f>
        <v>5</v>
      </c>
      <c r="AD37" s="63">
        <f>+VLOOKUP($AC$37,$AC$18:$AM$34,2)</f>
        <v>163</v>
      </c>
      <c r="AE37" s="118">
        <f>+VLOOKUP($AC$37,$AC$18:$AM$34,3)</f>
        <v>163</v>
      </c>
      <c r="AF37" s="115">
        <f>+VLOOKUP($AC$37,$AC$18:$AM$34,4)</f>
        <v>80</v>
      </c>
      <c r="AG37" s="126">
        <f>+VLOOKUP($AC$37,$AC$18:$AM$34,5)</f>
        <v>80</v>
      </c>
      <c r="AH37" s="118">
        <f>+VLOOKUP($AC$37,$AC$18:$AM$34,6)</f>
        <v>220</v>
      </c>
      <c r="AI37" s="118">
        <f>+VLOOKUP($AC$37,$AC$18:$AM$34,7)</f>
        <v>650</v>
      </c>
      <c r="AJ37" s="115">
        <f>+VLOOKUP($AC$37,$AC$18:$AM$34,8)</f>
        <v>80</v>
      </c>
      <c r="AK37" s="126">
        <f>+VLOOKUP($AC$37,$AC$18:$AM$34,9)</f>
        <v>80</v>
      </c>
      <c r="AL37" s="118">
        <f>+VLOOKUP($AC$37,$AC$18:$AM$34,10)</f>
        <v>220</v>
      </c>
      <c r="AM37" s="118">
        <f>+VLOOKUP($AC$37,$AC$18:$AM$34,11)</f>
        <v>650</v>
      </c>
      <c r="AW37" s="70"/>
    </row>
    <row r="38" spans="3:49" ht="13.5" thickBot="1">
      <c r="D38" s="133"/>
      <c r="E38" s="133"/>
      <c r="F38" s="133"/>
      <c r="G38" s="133"/>
      <c r="H38" s="133"/>
      <c r="I38" s="133"/>
      <c r="J38" s="133"/>
      <c r="AC38" s="64" t="s">
        <v>33</v>
      </c>
      <c r="AD38" s="65">
        <f>+IF(E12=AD16,AD37,IF(E12=AF16,IF(H6=AF17,AF37,AH37),IF(E12=AJ16,IF(H6=AJ17,AJ37,AL37))))</f>
        <v>163</v>
      </c>
      <c r="AE38" s="66"/>
      <c r="AF38" s="66"/>
      <c r="AG38" s="66"/>
      <c r="AH38" s="66"/>
      <c r="AI38" s="66"/>
      <c r="AJ38" s="66"/>
      <c r="AK38" s="67"/>
      <c r="AL38" s="67"/>
      <c r="AM38" s="66"/>
    </row>
    <row r="39" spans="3:49">
      <c r="D39" s="87"/>
      <c r="E39" s="88"/>
      <c r="F39" s="88"/>
      <c r="G39" s="88"/>
      <c r="H39" s="89"/>
      <c r="I39" s="117"/>
      <c r="J39" s="90"/>
      <c r="AC39" s="74" t="s">
        <v>34</v>
      </c>
      <c r="AD39" s="156">
        <f>+SQRT(E9)</f>
        <v>10</v>
      </c>
      <c r="AE39" s="157"/>
      <c r="AF39" s="156">
        <f>+SQRT(E9)</f>
        <v>10</v>
      </c>
      <c r="AG39" s="157"/>
      <c r="AH39" s="156">
        <f>+SQRT(E9)</f>
        <v>10</v>
      </c>
      <c r="AI39" s="157"/>
      <c r="AJ39" s="156">
        <f>+SQRT(E9)</f>
        <v>10</v>
      </c>
      <c r="AK39" s="157"/>
      <c r="AL39" s="170">
        <f>+SQRT(E9)</f>
        <v>10</v>
      </c>
      <c r="AM39" s="171"/>
    </row>
    <row r="40" spans="3:49">
      <c r="D40" s="77"/>
      <c r="E40" s="117"/>
      <c r="F40" s="117"/>
      <c r="G40" s="117"/>
      <c r="H40" s="117"/>
      <c r="I40" s="117"/>
      <c r="AC40" s="75" t="s">
        <v>35</v>
      </c>
      <c r="AD40" s="164">
        <f>+AD37*$E$20+AE37*$E$23</f>
        <v>1385.5</v>
      </c>
      <c r="AE40" s="165"/>
      <c r="AF40" s="158">
        <f>+AF37*$E$20+AG37*$E$23</f>
        <v>680</v>
      </c>
      <c r="AG40" s="159"/>
      <c r="AH40" s="148">
        <f>+AH37*$E$20+AI37*$E$23</f>
        <v>3160</v>
      </c>
      <c r="AI40" s="147"/>
      <c r="AJ40" s="146">
        <f>+AJ37*$E$20+AK37*$E$23</f>
        <v>680</v>
      </c>
      <c r="AK40" s="159"/>
      <c r="AL40" s="148">
        <f>+AL37*$E$20+AM37*$E$23</f>
        <v>3160</v>
      </c>
      <c r="AM40" s="149"/>
    </row>
    <row r="41" spans="3:49">
      <c r="D41" s="77"/>
      <c r="E41" s="117"/>
      <c r="F41" s="117"/>
      <c r="G41" s="117"/>
      <c r="H41" s="117"/>
      <c r="I41" s="117"/>
      <c r="AC41" s="75" t="s">
        <v>36</v>
      </c>
      <c r="AD41" s="146">
        <f>+AD39/AD40</f>
        <v>7.2176109707686757E-3</v>
      </c>
      <c r="AE41" s="147"/>
      <c r="AF41" s="158">
        <f>+AF39/AF40</f>
        <v>1.4705882352941176E-2</v>
      </c>
      <c r="AG41" s="159"/>
      <c r="AH41" s="148">
        <f>+AH39/AH40</f>
        <v>3.1645569620253164E-3</v>
      </c>
      <c r="AI41" s="147"/>
      <c r="AJ41" s="146">
        <f>+AJ39/AJ40</f>
        <v>1.4705882352941176E-2</v>
      </c>
      <c r="AK41" s="159"/>
      <c r="AL41" s="148">
        <f>+AL39/AL40</f>
        <v>3.1645569620253164E-3</v>
      </c>
      <c r="AM41" s="149"/>
    </row>
    <row r="42" spans="3:49" ht="13.5" thickBot="1">
      <c r="D42" s="77"/>
      <c r="E42" s="117"/>
      <c r="F42" s="117"/>
      <c r="G42" s="117"/>
      <c r="H42" s="117"/>
      <c r="I42" s="117"/>
      <c r="AC42" s="76" t="s">
        <v>37</v>
      </c>
      <c r="AD42" s="131">
        <f>+AD41</f>
        <v>7.2176109707686757E-3</v>
      </c>
      <c r="AE42" s="132"/>
      <c r="AF42" s="139">
        <f>+IF(H6=AD5,AF41,AH41)</f>
        <v>1.4705882352941176E-2</v>
      </c>
      <c r="AG42" s="140"/>
      <c r="AH42" s="140"/>
      <c r="AI42" s="141"/>
      <c r="AJ42" s="131">
        <f>+IF(H6=AD5,AJ41,AL41)</f>
        <v>1.4705882352941176E-2</v>
      </c>
      <c r="AK42" s="140"/>
      <c r="AL42" s="140"/>
      <c r="AM42" s="155"/>
    </row>
    <row r="43" spans="3:49" ht="13.5" thickBot="1">
      <c r="D43" s="133"/>
      <c r="E43" s="133"/>
      <c r="F43" s="133"/>
      <c r="G43" s="133"/>
      <c r="H43" s="133"/>
      <c r="I43" s="133"/>
      <c r="J43" s="133"/>
    </row>
    <row r="44" spans="3:49">
      <c r="D44" s="87"/>
      <c r="E44" s="88"/>
      <c r="F44" s="88"/>
      <c r="G44" s="88"/>
      <c r="H44" s="89"/>
      <c r="I44" s="117"/>
      <c r="J44" s="90"/>
      <c r="AC44" s="98" t="s">
        <v>38</v>
      </c>
      <c r="AD44" s="135">
        <f>INDEX(AD37:AM37,0,AC47-29)</f>
        <v>163</v>
      </c>
      <c r="AE44" s="136"/>
      <c r="AF44" s="134"/>
      <c r="AG44" s="134"/>
      <c r="AH44" s="134"/>
      <c r="AI44" s="134"/>
      <c r="AJ44" s="134"/>
      <c r="AK44" s="134"/>
      <c r="AL44" s="134"/>
      <c r="AM44" s="134"/>
    </row>
    <row r="45" spans="3:49">
      <c r="D45" s="77"/>
      <c r="E45" s="117"/>
      <c r="F45" s="117"/>
      <c r="G45" s="117"/>
      <c r="H45" s="117"/>
      <c r="I45" s="117"/>
      <c r="AC45" s="99" t="s">
        <v>39</v>
      </c>
      <c r="AD45" s="137">
        <f>INDEX(AD37:AM37,0,AC47+1-29)</f>
        <v>163</v>
      </c>
      <c r="AE45" s="138"/>
      <c r="AF45" s="134"/>
      <c r="AG45" s="134"/>
      <c r="AH45" s="134"/>
      <c r="AI45" s="134"/>
      <c r="AJ45" s="134"/>
      <c r="AK45" s="134"/>
      <c r="AL45" s="134"/>
      <c r="AM45" s="134"/>
    </row>
    <row r="46" spans="3:49">
      <c r="D46" s="77"/>
      <c r="E46" s="117"/>
      <c r="F46" s="117"/>
      <c r="G46" s="117"/>
      <c r="H46" s="117"/>
      <c r="I46" s="117"/>
      <c r="AC46" s="125" t="s">
        <v>40</v>
      </c>
      <c r="AD46" s="134"/>
      <c r="AE46" s="134"/>
      <c r="AF46" s="134"/>
      <c r="AG46" s="134"/>
      <c r="AH46" s="134"/>
      <c r="AI46" s="134"/>
      <c r="AJ46" s="134"/>
      <c r="AK46" s="134"/>
      <c r="AL46" s="134"/>
      <c r="AM46" s="134"/>
    </row>
    <row r="47" spans="3:49" ht="13.5" thickBot="1">
      <c r="D47" s="77"/>
      <c r="E47" s="117"/>
      <c r="F47" s="117"/>
      <c r="G47" s="117"/>
      <c r="H47" s="117"/>
      <c r="I47" s="117"/>
      <c r="AC47" s="100">
        <f>IF(E12=AC10,30,IF(E12=AC11,IF(H6=AF17,32,34),IF(E12=AC12,IF(H6=AJ17,36,38))))</f>
        <v>30</v>
      </c>
      <c r="AD47" s="134"/>
      <c r="AE47" s="134"/>
      <c r="AF47" s="134"/>
      <c r="AG47" s="134"/>
      <c r="AH47" s="134"/>
      <c r="AI47" s="134"/>
      <c r="AJ47" s="134"/>
      <c r="AK47" s="134"/>
      <c r="AL47" s="134"/>
      <c r="AM47" s="134"/>
    </row>
    <row r="48" spans="3:49" ht="13.5" thickBot="1">
      <c r="D48" s="133"/>
      <c r="E48" s="133"/>
      <c r="F48" s="133"/>
      <c r="G48" s="133"/>
      <c r="H48" s="133"/>
      <c r="I48" s="133"/>
      <c r="J48" s="133"/>
    </row>
    <row r="49" spans="4:39">
      <c r="D49" s="91"/>
      <c r="E49" s="88"/>
      <c r="F49" s="88"/>
      <c r="G49" s="88"/>
      <c r="H49" s="89"/>
      <c r="I49" s="117"/>
      <c r="J49" s="90"/>
      <c r="AC49" s="98" t="s">
        <v>41</v>
      </c>
      <c r="AD49" s="135">
        <f>+SQRT(E20^2-E23^2)</f>
        <v>4.6097722286464435</v>
      </c>
      <c r="AE49" s="136"/>
      <c r="AF49" s="135">
        <f>+SQRT(G20^2-G23^2)</f>
        <v>0</v>
      </c>
      <c r="AG49" s="136"/>
      <c r="AH49" s="134"/>
      <c r="AI49" s="134"/>
      <c r="AJ49" s="134"/>
      <c r="AK49" s="134"/>
      <c r="AL49" s="134"/>
      <c r="AM49" s="134"/>
    </row>
    <row r="50" spans="4:39">
      <c r="D50" s="77"/>
      <c r="E50" s="117"/>
      <c r="F50" s="117"/>
      <c r="G50" s="117"/>
      <c r="H50" s="117"/>
      <c r="I50" s="117"/>
      <c r="AC50" s="99" t="s">
        <v>42</v>
      </c>
      <c r="AD50" s="137">
        <f>+E23</f>
        <v>3</v>
      </c>
      <c r="AE50" s="138"/>
      <c r="AF50" s="137">
        <v>0</v>
      </c>
      <c r="AG50" s="138"/>
      <c r="AH50" s="134"/>
      <c r="AI50" s="134"/>
      <c r="AJ50" s="134"/>
      <c r="AK50" s="134"/>
      <c r="AL50" s="134"/>
      <c r="AM50" s="134"/>
    </row>
    <row r="51" spans="4:39">
      <c r="D51" s="77"/>
      <c r="E51" s="117"/>
      <c r="F51" s="117"/>
      <c r="G51" s="117"/>
      <c r="H51" s="117"/>
      <c r="I51" s="117"/>
      <c r="AC51" s="20"/>
      <c r="AD51" s="134"/>
      <c r="AE51" s="134"/>
      <c r="AF51" s="134"/>
      <c r="AG51" s="134"/>
      <c r="AH51" s="134"/>
      <c r="AI51" s="134"/>
      <c r="AJ51" s="134"/>
      <c r="AK51" s="134"/>
      <c r="AL51" s="134"/>
      <c r="AM51" s="134"/>
    </row>
    <row r="52" spans="4:39">
      <c r="D52" s="77"/>
      <c r="E52" s="117"/>
      <c r="F52" s="117"/>
      <c r="G52" s="117"/>
      <c r="H52" s="117"/>
      <c r="I52" s="117"/>
      <c r="AC52" s="20"/>
      <c r="AD52" s="134"/>
      <c r="AE52" s="134"/>
      <c r="AF52" s="134"/>
      <c r="AG52" s="134"/>
      <c r="AH52" s="134"/>
      <c r="AI52" s="134"/>
      <c r="AJ52" s="134"/>
      <c r="AK52" s="134"/>
      <c r="AL52" s="134"/>
      <c r="AM52" s="134"/>
    </row>
    <row r="53" spans="4:39">
      <c r="D53" s="133"/>
      <c r="E53" s="133"/>
      <c r="F53" s="133"/>
      <c r="G53" s="133"/>
      <c r="H53" s="133"/>
      <c r="I53" s="133"/>
      <c r="J53" s="133"/>
    </row>
    <row r="54" spans="4:39">
      <c r="D54" s="91"/>
      <c r="E54" s="88"/>
      <c r="F54" s="88"/>
      <c r="G54" s="88"/>
      <c r="H54" s="89"/>
      <c r="I54" s="117"/>
      <c r="J54" s="90"/>
      <c r="AC54" s="20"/>
      <c r="AD54" s="134"/>
      <c r="AE54" s="134"/>
      <c r="AF54" s="134"/>
      <c r="AG54" s="134"/>
      <c r="AH54" s="134"/>
      <c r="AI54" s="134"/>
      <c r="AJ54" s="134"/>
      <c r="AK54" s="134"/>
      <c r="AL54" s="134"/>
      <c r="AM54" s="134"/>
    </row>
    <row r="55" spans="4:39">
      <c r="AC55" s="20"/>
      <c r="AD55" s="134"/>
      <c r="AE55" s="134"/>
      <c r="AF55" s="134"/>
      <c r="AG55" s="134"/>
      <c r="AH55" s="134"/>
      <c r="AI55" s="134"/>
      <c r="AJ55" s="134"/>
      <c r="AK55" s="134"/>
      <c r="AL55" s="134"/>
      <c r="AM55" s="134"/>
    </row>
    <row r="56" spans="4:39">
      <c r="E56" s="2"/>
      <c r="H56" s="2"/>
      <c r="AC56" s="20"/>
      <c r="AD56" s="134"/>
      <c r="AE56" s="134"/>
      <c r="AF56" s="134"/>
      <c r="AG56" s="134"/>
      <c r="AH56" s="134"/>
      <c r="AI56" s="134"/>
      <c r="AJ56" s="134"/>
      <c r="AK56" s="134"/>
      <c r="AL56" s="134"/>
      <c r="AM56" s="134"/>
    </row>
    <row r="57" spans="4:39">
      <c r="AC57" s="20"/>
      <c r="AD57" s="134"/>
      <c r="AE57" s="134"/>
      <c r="AF57" s="134"/>
      <c r="AG57" s="134"/>
      <c r="AH57" s="134"/>
      <c r="AI57" s="134"/>
      <c r="AJ57" s="134"/>
      <c r="AK57" s="134"/>
      <c r="AL57" s="134"/>
      <c r="AM57" s="134"/>
    </row>
  </sheetData>
  <sheetProtection selectLockedCells="1"/>
  <dataConsolidate/>
  <mergeCells count="91">
    <mergeCell ref="AH41:AI41"/>
    <mergeCell ref="AF41:AG41"/>
    <mergeCell ref="AJ41:AK41"/>
    <mergeCell ref="C3:J3"/>
    <mergeCell ref="C33:J33"/>
    <mergeCell ref="AJ17:AK17"/>
    <mergeCell ref="AL17:AM17"/>
    <mergeCell ref="AL40:AM40"/>
    <mergeCell ref="E12:I12"/>
    <mergeCell ref="H6:I6"/>
    <mergeCell ref="AD39:AE39"/>
    <mergeCell ref="AD40:AE40"/>
    <mergeCell ref="H28:I28"/>
    <mergeCell ref="H9:I9"/>
    <mergeCell ref="H17:I17"/>
    <mergeCell ref="AL39:AM39"/>
    <mergeCell ref="D38:J38"/>
    <mergeCell ref="AF42:AI42"/>
    <mergeCell ref="AD16:AE16"/>
    <mergeCell ref="AC16:AC17"/>
    <mergeCell ref="AD41:AE41"/>
    <mergeCell ref="AL41:AM41"/>
    <mergeCell ref="AF16:AI16"/>
    <mergeCell ref="AJ16:AM16"/>
    <mergeCell ref="AF17:AG17"/>
    <mergeCell ref="AH17:AI17"/>
    <mergeCell ref="AJ42:AM42"/>
    <mergeCell ref="AF39:AG39"/>
    <mergeCell ref="AF40:AG40"/>
    <mergeCell ref="AH39:AI39"/>
    <mergeCell ref="AH40:AI40"/>
    <mergeCell ref="AJ39:AK39"/>
    <mergeCell ref="AJ40:AK40"/>
    <mergeCell ref="AF44:AG44"/>
    <mergeCell ref="AH44:AI44"/>
    <mergeCell ref="AJ44:AK44"/>
    <mergeCell ref="AL44:AM44"/>
    <mergeCell ref="AD45:AE45"/>
    <mergeCell ref="AF45:AG45"/>
    <mergeCell ref="AH45:AI45"/>
    <mergeCell ref="AJ45:AK45"/>
    <mergeCell ref="AL45:AM45"/>
    <mergeCell ref="AF46:AG46"/>
    <mergeCell ref="AH46:AI46"/>
    <mergeCell ref="AJ46:AK46"/>
    <mergeCell ref="AL46:AM46"/>
    <mergeCell ref="AD47:AE47"/>
    <mergeCell ref="AF47:AI47"/>
    <mergeCell ref="AJ47:AM47"/>
    <mergeCell ref="AF49:AG49"/>
    <mergeCell ref="AH49:AI49"/>
    <mergeCell ref="AJ49:AK49"/>
    <mergeCell ref="AL49:AM49"/>
    <mergeCell ref="AD50:AE50"/>
    <mergeCell ref="AF50:AG50"/>
    <mergeCell ref="AH50:AI50"/>
    <mergeCell ref="AJ50:AK50"/>
    <mergeCell ref="AL50:AM50"/>
    <mergeCell ref="AF51:AG51"/>
    <mergeCell ref="AH51:AI51"/>
    <mergeCell ref="AJ51:AK51"/>
    <mergeCell ref="AL51:AM51"/>
    <mergeCell ref="AD52:AE52"/>
    <mergeCell ref="AF52:AI52"/>
    <mergeCell ref="AJ52:AM52"/>
    <mergeCell ref="AF54:AG54"/>
    <mergeCell ref="AH54:AI54"/>
    <mergeCell ref="AJ54:AK54"/>
    <mergeCell ref="AL54:AM54"/>
    <mergeCell ref="AD55:AE55"/>
    <mergeCell ref="AF55:AG55"/>
    <mergeCell ref="AH55:AI55"/>
    <mergeCell ref="AJ55:AK55"/>
    <mergeCell ref="AL55:AM55"/>
    <mergeCell ref="AF56:AG56"/>
    <mergeCell ref="AH56:AI56"/>
    <mergeCell ref="AJ56:AK56"/>
    <mergeCell ref="AL56:AM56"/>
    <mergeCell ref="AD57:AE57"/>
    <mergeCell ref="AF57:AI57"/>
    <mergeCell ref="AJ57:AM57"/>
    <mergeCell ref="AD42:AE42"/>
    <mergeCell ref="D43:J43"/>
    <mergeCell ref="D48:J48"/>
    <mergeCell ref="D53:J53"/>
    <mergeCell ref="AD56:AE56"/>
    <mergeCell ref="AD54:AE54"/>
    <mergeCell ref="AD51:AE51"/>
    <mergeCell ref="AD49:AE49"/>
    <mergeCell ref="AD46:AE46"/>
    <mergeCell ref="AD44:AE44"/>
  </mergeCells>
  <conditionalFormatting sqref="E9">
    <cfRule type="expression" dxfId="11" priority="14" stopIfTrue="1">
      <formula>AND($E$6=$AC$4,$E$9&gt;1000)</formula>
    </cfRule>
    <cfRule type="expression" dxfId="10" priority="16" stopIfTrue="1">
      <formula>$F$9&lt;&gt;""</formula>
    </cfRule>
  </conditionalFormatting>
  <conditionalFormatting sqref="H9">
    <cfRule type="expression" dxfId="9" priority="13" stopIfTrue="1">
      <formula>AND($E$6=$AC$4,$E$9&gt;1000)</formula>
    </cfRule>
  </conditionalFormatting>
  <conditionalFormatting sqref="G8">
    <cfRule type="expression" dxfId="8" priority="12" stopIfTrue="1">
      <formula>AND($E$6=$AC$4,$E$9&gt;1000)</formula>
    </cfRule>
  </conditionalFormatting>
  <conditionalFormatting sqref="G5">
    <cfRule type="expression" dxfId="7" priority="11" stopIfTrue="1">
      <formula>+$E$6=$AC$5</formula>
    </cfRule>
  </conditionalFormatting>
  <conditionalFormatting sqref="H6:I6">
    <cfRule type="expression" dxfId="6" priority="10" stopIfTrue="1">
      <formula>$E$6=$AC$5</formula>
    </cfRule>
  </conditionalFormatting>
  <conditionalFormatting sqref="E31">
    <cfRule type="expression" dxfId="5" priority="6" stopIfTrue="1">
      <formula>$E$31="Voldoet niet"</formula>
    </cfRule>
    <cfRule type="expression" dxfId="4" priority="8" stopIfTrue="1">
      <formula>$E$31="Voldoet"</formula>
    </cfRule>
  </conditionalFormatting>
  <conditionalFormatting sqref="G16">
    <cfRule type="expression" dxfId="3" priority="1" stopIfTrue="1">
      <formula>OR($AD$38="---",AND($E$12=$AC$12,$E$17&gt;$AD$12))</formula>
    </cfRule>
  </conditionalFormatting>
  <conditionalFormatting sqref="E17">
    <cfRule type="expression" dxfId="2" priority="3" stopIfTrue="1">
      <formula>OR($AD$38="---",AND($E$12=$AC$12,$E$17&gt;$AD$12))</formula>
    </cfRule>
  </conditionalFormatting>
  <conditionalFormatting sqref="H17">
    <cfRule type="expression" dxfId="1" priority="2" stopIfTrue="1">
      <formula>OR($AD$38="---",AND($E$12=$AC$12,$E$17&gt;$AD$12))</formula>
    </cfRule>
  </conditionalFormatting>
  <dataValidations xWindow="365" yWindow="382" count="9">
    <dataValidation type="list" allowBlank="1" showErrorMessage="1" prompt="rookgas_x000a__x000a_lucht- verversing" sqref="E6" xr:uid="{00000000-0002-0000-0000-000000000000}">
      <formula1>$AC$4:$AC$5</formula1>
    </dataValidation>
    <dataValidation type="list" allowBlank="1" showErrorMessage="1" promptTitle="(1-17)" prompt="Afhankelijk van de overige invoer zijn niet alle situaties beschikbar." sqref="E17" xr:uid="{00000000-0002-0000-0000-000001000000}">
      <formula1>$AC$18:$AC$34</formula1>
    </dataValidation>
    <dataValidation type="list" allowBlank="1" showErrorMessage="1" prompt="gas_x000a__x000a_anders dan gas" sqref="H6:I6" xr:uid="{00000000-0002-0000-0000-000002000000}">
      <formula1>$AD$5:$AD$6</formula1>
    </dataValidation>
    <dataValidation type="decimal" allowBlank="1" showErrorMessage="1" error="Bepaal het hoogteverschil (Δh) tussen de rand van de afvoeropening en de rand van een toevoeropening in m, afgerond op één decimaal achter de komma._x000a__x000a_Er kan logischerwijs nooit meer hoogteverschil zijn dan afstand." prompt="Bepaal het hoogteverschil (Δh) tussen de rand van de afvoeropening en de rand van een toevoeropening in m, afgerond op één decimaal achter de komma._x000a_Ingevuld moet worden: de getalswaarde van het hoogteverschil, een positief getal." sqref="E23 AS5:AS7" xr:uid="{00000000-0002-0000-0000-000003000000}">
      <formula1>0</formula1>
      <formula2>E2</formula2>
    </dataValidation>
    <dataValidation type="custom" allowBlank="1" showInputMessage="1" showErrorMessage="1" sqref="E9" xr:uid="{00000000-0002-0000-0000-000004000000}">
      <formula1>E9&gt;0</formula1>
    </dataValidation>
    <dataValidation type="decimal" operator="greaterThanOrEqual" allowBlank="1" showErrorMessage="1" sqref="E20" xr:uid="{00000000-0002-0000-0000-000005000000}">
      <formula1>E23</formula1>
    </dataValidation>
    <dataValidation type="decimal" allowBlank="1" showInputMessage="1" showErrorMessage="1" sqref="E49" xr:uid="{00000000-0002-0000-0000-000006000000}">
      <formula1>0</formula1>
      <formula2>F49</formula2>
    </dataValidation>
    <dataValidation type="decimal" allowBlank="1" showInputMessage="1" showErrorMessage="1" sqref="F54" xr:uid="{00000000-0002-0000-0000-000007000000}">
      <formula1>E54</formula1>
      <formula2>100</formula2>
    </dataValidation>
    <dataValidation type="decimal" allowBlank="1" showInputMessage="1" showErrorMessage="1" sqref="D44" xr:uid="{00000000-0002-0000-0000-000008000000}">
      <formula1>0</formula1>
      <formula2>5000</formula2>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tabColor theme="6" tint="0.39997558519241921"/>
  </sheetPr>
  <dimension ref="B2:S45"/>
  <sheetViews>
    <sheetView showGridLines="0" workbookViewId="0"/>
  </sheetViews>
  <sheetFormatPr defaultColWidth="9.140625" defaultRowHeight="12.75"/>
  <cols>
    <col min="1" max="1" width="5.85546875" style="103" customWidth="1"/>
    <col min="2" max="11" width="6" style="103" customWidth="1"/>
    <col min="12" max="12" width="10.42578125" style="103" bestFit="1" customWidth="1"/>
    <col min="13" max="13" width="11.5703125" style="103" bestFit="1" customWidth="1"/>
    <col min="14" max="17" width="9.140625" style="103"/>
    <col min="18" max="18" width="34" style="103" customWidth="1"/>
    <col min="19" max="19" width="3.42578125" style="103" customWidth="1"/>
    <col min="20" max="20" width="9.140625" style="103" customWidth="1"/>
    <col min="21" max="16384" width="9.140625" style="103"/>
  </cols>
  <sheetData>
    <row r="2" spans="2:18">
      <c r="B2" s="101" t="s">
        <v>43</v>
      </c>
      <c r="C2" s="102"/>
      <c r="D2" s="102"/>
      <c r="E2" s="102"/>
      <c r="F2" s="102"/>
      <c r="G2" s="102"/>
      <c r="H2" s="102"/>
      <c r="I2" s="102"/>
      <c r="J2" s="102"/>
      <c r="K2" s="102"/>
      <c r="L2" s="102"/>
      <c r="M2" s="102"/>
      <c r="N2" s="102"/>
      <c r="O2" s="102"/>
      <c r="P2" s="102"/>
      <c r="Q2" s="102"/>
      <c r="R2" s="102"/>
    </row>
    <row r="3" spans="2:18">
      <c r="B3" s="102"/>
      <c r="C3" s="102"/>
      <c r="D3" s="102"/>
      <c r="E3" s="102"/>
      <c r="F3" s="102"/>
      <c r="G3" s="102"/>
      <c r="H3" s="102"/>
      <c r="I3" s="102"/>
      <c r="J3" s="102"/>
      <c r="K3" s="102"/>
      <c r="L3" s="102"/>
      <c r="M3" s="102"/>
      <c r="N3" s="102"/>
      <c r="O3" s="102"/>
      <c r="P3" s="102"/>
      <c r="Q3" s="102"/>
      <c r="R3" s="102"/>
    </row>
    <row r="4" spans="2:18">
      <c r="B4" s="102" t="s">
        <v>44</v>
      </c>
      <c r="C4" s="102"/>
      <c r="D4" s="102"/>
      <c r="E4" s="102"/>
      <c r="F4" s="102"/>
      <c r="G4" s="102"/>
      <c r="H4" s="102"/>
      <c r="I4" s="102"/>
      <c r="J4" s="102"/>
      <c r="K4" s="102"/>
      <c r="L4" s="102"/>
      <c r="M4" s="102"/>
      <c r="N4" s="102"/>
      <c r="O4" s="102"/>
      <c r="P4" s="102"/>
      <c r="Q4" s="102"/>
      <c r="R4" s="102"/>
    </row>
    <row r="5" spans="2:18">
      <c r="B5" s="102"/>
      <c r="C5" s="102"/>
      <c r="D5" s="102"/>
      <c r="E5" s="102"/>
      <c r="F5" s="102"/>
      <c r="G5" s="102"/>
      <c r="H5" s="102"/>
      <c r="I5" s="102"/>
      <c r="J5" s="102"/>
      <c r="K5" s="102"/>
      <c r="L5" s="102"/>
      <c r="M5" s="102"/>
      <c r="N5" s="102"/>
      <c r="O5" s="102"/>
      <c r="P5" s="102"/>
      <c r="Q5" s="102"/>
      <c r="R5" s="102"/>
    </row>
    <row r="6" spans="2:18">
      <c r="B6" s="102" t="s">
        <v>45</v>
      </c>
      <c r="C6" s="102"/>
      <c r="D6" s="102"/>
      <c r="E6" s="102"/>
      <c r="F6" s="102"/>
      <c r="G6" s="102"/>
      <c r="H6" s="102"/>
      <c r="I6" s="102"/>
      <c r="J6" s="102"/>
      <c r="K6" s="102"/>
      <c r="L6" s="102"/>
      <c r="M6" s="102"/>
      <c r="N6" s="102"/>
      <c r="O6" s="102"/>
      <c r="P6" s="102"/>
      <c r="Q6" s="102"/>
      <c r="R6" s="102"/>
    </row>
    <row r="7" spans="2:18">
      <c r="B7" s="102"/>
      <c r="C7" s="102"/>
      <c r="D7" s="102"/>
      <c r="E7" s="102"/>
      <c r="F7" s="102"/>
      <c r="G7" s="102"/>
      <c r="H7" s="102"/>
      <c r="I7" s="102"/>
      <c r="J7" s="102"/>
      <c r="K7" s="102"/>
      <c r="L7" s="102"/>
      <c r="M7" s="102"/>
      <c r="N7" s="102"/>
      <c r="O7" s="102"/>
      <c r="P7" s="102"/>
      <c r="Q7" s="102"/>
      <c r="R7" s="102"/>
    </row>
    <row r="9" spans="2:18">
      <c r="C9" s="103" t="s">
        <v>46</v>
      </c>
    </row>
    <row r="10" spans="2:18">
      <c r="D10" s="103" t="s">
        <v>47</v>
      </c>
    </row>
    <row r="11" spans="2:18">
      <c r="E11" s="103" t="s">
        <v>48</v>
      </c>
      <c r="M11" s="103" t="s">
        <v>49</v>
      </c>
      <c r="N11" s="103" t="s">
        <v>50</v>
      </c>
    </row>
    <row r="13" spans="2:18">
      <c r="D13" s="103" t="s">
        <v>51</v>
      </c>
    </row>
    <row r="14" spans="2:18">
      <c r="E14" s="103" t="s">
        <v>52</v>
      </c>
    </row>
    <row r="15" spans="2:18">
      <c r="F15" s="103" t="s">
        <v>53</v>
      </c>
      <c r="M15" s="103" t="s">
        <v>49</v>
      </c>
      <c r="N15" s="103" t="s">
        <v>54</v>
      </c>
    </row>
    <row r="16" spans="2:18">
      <c r="F16" s="103" t="s">
        <v>55</v>
      </c>
      <c r="M16" s="103" t="s">
        <v>49</v>
      </c>
      <c r="N16" s="103" t="s">
        <v>56</v>
      </c>
    </row>
    <row r="19" spans="2:19">
      <c r="C19" s="103" t="s">
        <v>57</v>
      </c>
    </row>
    <row r="20" spans="2:19">
      <c r="D20" s="103" t="s">
        <v>58</v>
      </c>
    </row>
    <row r="21" spans="2:19">
      <c r="E21" s="103" t="s">
        <v>59</v>
      </c>
      <c r="M21" s="103" t="s">
        <v>49</v>
      </c>
      <c r="N21" s="103" t="s">
        <v>50</v>
      </c>
    </row>
    <row r="24" spans="2:19">
      <c r="B24" s="102"/>
      <c r="C24" s="102"/>
      <c r="D24" s="102"/>
      <c r="E24" s="102"/>
      <c r="F24" s="102"/>
      <c r="G24" s="102"/>
      <c r="H24" s="102"/>
      <c r="I24" s="102"/>
      <c r="J24" s="102"/>
      <c r="K24" s="102"/>
      <c r="L24" s="102"/>
      <c r="M24" s="102"/>
      <c r="N24" s="102"/>
      <c r="O24" s="102"/>
      <c r="P24" s="102"/>
      <c r="Q24" s="102"/>
      <c r="R24" s="102"/>
    </row>
    <row r="25" spans="2:19">
      <c r="B25" s="102" t="s">
        <v>60</v>
      </c>
      <c r="C25" s="102"/>
      <c r="D25" s="102"/>
      <c r="E25" s="102"/>
      <c r="F25" s="102"/>
      <c r="G25" s="102"/>
      <c r="H25" s="102"/>
      <c r="I25" s="102"/>
      <c r="J25" s="102"/>
      <c r="K25" s="102"/>
      <c r="L25" s="102"/>
      <c r="M25" s="102"/>
      <c r="N25" s="102"/>
      <c r="O25" s="102"/>
      <c r="P25" s="102"/>
      <c r="Q25" s="102"/>
      <c r="R25" s="102"/>
    </row>
    <row r="26" spans="2:19">
      <c r="B26" s="102"/>
      <c r="C26" s="102"/>
      <c r="D26" s="102"/>
      <c r="E26" s="102"/>
      <c r="F26" s="102"/>
      <c r="G26" s="102"/>
      <c r="H26" s="102"/>
      <c r="I26" s="102"/>
      <c r="J26" s="102"/>
      <c r="K26" s="102"/>
      <c r="L26" s="102"/>
      <c r="M26" s="102"/>
      <c r="N26" s="102"/>
      <c r="O26" s="102"/>
      <c r="P26" s="102"/>
      <c r="Q26" s="102"/>
      <c r="R26" s="102"/>
      <c r="S26" s="104"/>
    </row>
    <row r="27" spans="2:19">
      <c r="B27" s="102" t="s">
        <v>61</v>
      </c>
      <c r="C27" s="102"/>
      <c r="D27" s="102"/>
      <c r="E27" s="102"/>
      <c r="F27" s="102"/>
      <c r="G27" s="102"/>
      <c r="H27" s="102"/>
      <c r="I27" s="102"/>
      <c r="J27" s="102"/>
      <c r="K27" s="102"/>
      <c r="L27" s="102"/>
      <c r="M27" s="102"/>
      <c r="N27" s="102"/>
      <c r="O27" s="102"/>
      <c r="P27" s="102"/>
      <c r="Q27" s="102"/>
      <c r="R27" s="102"/>
      <c r="S27" s="104"/>
    </row>
    <row r="28" spans="2:19">
      <c r="B28" s="102"/>
      <c r="C28" s="102"/>
      <c r="D28" s="102"/>
      <c r="E28" s="102"/>
      <c r="F28" s="102"/>
      <c r="G28" s="102"/>
      <c r="H28" s="102"/>
      <c r="I28" s="102"/>
      <c r="J28" s="102"/>
      <c r="K28" s="102"/>
      <c r="L28" s="102"/>
      <c r="M28" s="102"/>
      <c r="N28" s="102"/>
      <c r="O28" s="102"/>
      <c r="P28" s="102"/>
      <c r="Q28" s="102"/>
      <c r="R28" s="102"/>
    </row>
    <row r="30" spans="2:19">
      <c r="B30" s="130" t="s">
        <v>62</v>
      </c>
      <c r="C30" s="130"/>
      <c r="D30" s="130"/>
      <c r="E30" s="130"/>
      <c r="F30" s="130"/>
      <c r="G30" s="130"/>
      <c r="H30" s="130"/>
      <c r="I30" s="130"/>
      <c r="J30" s="130"/>
      <c r="K30" s="130"/>
      <c r="L30" s="130"/>
      <c r="M30" s="130"/>
      <c r="N30" s="130"/>
      <c r="O30" s="130"/>
      <c r="P30" s="130"/>
      <c r="Q30" s="130"/>
      <c r="R30" s="130"/>
    </row>
    <row r="31" spans="2:19">
      <c r="B31" s="130"/>
      <c r="C31" s="130"/>
      <c r="D31" s="130"/>
      <c r="E31" s="130"/>
      <c r="F31" s="130"/>
      <c r="G31" s="130"/>
      <c r="H31" s="130"/>
      <c r="I31" s="130"/>
      <c r="J31" s="130"/>
      <c r="K31" s="130"/>
      <c r="L31" s="130"/>
      <c r="M31" s="130"/>
      <c r="N31" s="130"/>
      <c r="O31" s="130"/>
      <c r="P31" s="130"/>
      <c r="Q31" s="130"/>
      <c r="R31" s="130"/>
    </row>
    <row r="32" spans="2:19">
      <c r="B32" s="130" t="s">
        <v>63</v>
      </c>
      <c r="C32" s="130"/>
      <c r="D32" s="130"/>
      <c r="E32" s="130"/>
      <c r="F32" s="130"/>
      <c r="G32" s="130"/>
      <c r="H32" s="130"/>
      <c r="I32" s="130"/>
      <c r="J32" s="130"/>
      <c r="K32" s="130"/>
      <c r="L32" s="130"/>
      <c r="M32" s="130"/>
      <c r="N32" s="130"/>
      <c r="O32" s="130"/>
      <c r="P32" s="130"/>
      <c r="Q32" s="130"/>
      <c r="R32" s="130"/>
    </row>
    <row r="33" spans="2:18">
      <c r="B33" s="130" t="s">
        <v>64</v>
      </c>
      <c r="C33" s="130"/>
      <c r="D33" s="130"/>
      <c r="E33" s="130"/>
      <c r="F33" s="130"/>
      <c r="G33" s="130"/>
      <c r="H33" s="130"/>
      <c r="I33" s="130"/>
      <c r="J33" s="130"/>
      <c r="K33" s="130"/>
      <c r="L33" s="130"/>
      <c r="M33" s="130"/>
      <c r="N33" s="130"/>
      <c r="O33" s="130"/>
      <c r="P33" s="130"/>
      <c r="Q33" s="130"/>
      <c r="R33" s="130"/>
    </row>
    <row r="34" spans="2:18">
      <c r="B34" s="130"/>
      <c r="C34" s="130"/>
      <c r="D34" s="130"/>
      <c r="E34" s="130"/>
      <c r="F34" s="130"/>
      <c r="G34" s="130"/>
      <c r="H34" s="130"/>
      <c r="I34" s="130"/>
      <c r="J34" s="130"/>
      <c r="K34" s="130"/>
      <c r="L34" s="130"/>
      <c r="M34" s="130"/>
      <c r="N34" s="130"/>
      <c r="O34" s="130"/>
      <c r="P34" s="130"/>
      <c r="Q34" s="130"/>
      <c r="R34" s="130"/>
    </row>
    <row r="36" spans="2:18">
      <c r="B36" s="105" t="s">
        <v>65</v>
      </c>
      <c r="C36" s="106"/>
      <c r="D36" s="106"/>
      <c r="E36" s="106"/>
      <c r="F36" s="106"/>
      <c r="G36" s="106"/>
      <c r="H36" s="106"/>
      <c r="I36" s="106"/>
      <c r="J36" s="106"/>
      <c r="K36" s="106"/>
      <c r="L36" s="106"/>
      <c r="M36" s="106"/>
      <c r="N36" s="106"/>
      <c r="O36" s="106"/>
      <c r="P36" s="106"/>
      <c r="Q36" s="106"/>
      <c r="R36" s="106"/>
    </row>
    <row r="37" spans="2:18">
      <c r="B37" s="106"/>
      <c r="C37" s="106"/>
      <c r="D37" s="106"/>
      <c r="E37" s="106"/>
      <c r="F37" s="106"/>
      <c r="G37" s="106"/>
      <c r="H37" s="106"/>
      <c r="I37" s="106"/>
      <c r="J37" s="106"/>
      <c r="K37" s="106"/>
      <c r="L37" s="106"/>
      <c r="M37" s="106"/>
      <c r="N37" s="106"/>
      <c r="O37" s="106"/>
      <c r="P37" s="106"/>
      <c r="Q37" s="106"/>
      <c r="R37" s="106"/>
    </row>
    <row r="38" spans="2:18">
      <c r="B38" s="106" t="s">
        <v>66</v>
      </c>
      <c r="C38" s="106"/>
      <c r="D38" s="106"/>
      <c r="E38" s="106"/>
      <c r="F38" s="106"/>
      <c r="G38" s="106"/>
      <c r="H38" s="106"/>
      <c r="I38" s="106"/>
      <c r="J38" s="106"/>
      <c r="K38" s="106"/>
      <c r="L38" s="106"/>
      <c r="M38" s="106"/>
      <c r="N38" s="106"/>
      <c r="O38" s="106"/>
      <c r="P38" s="106"/>
      <c r="Q38" s="106"/>
      <c r="R38" s="106"/>
    </row>
    <row r="39" spans="2:18">
      <c r="B39" s="106" t="s">
        <v>67</v>
      </c>
      <c r="C39" s="106"/>
      <c r="D39" s="106"/>
      <c r="E39" s="106"/>
      <c r="F39" s="106"/>
      <c r="G39" s="106"/>
      <c r="H39" s="106"/>
      <c r="I39" s="106"/>
      <c r="J39" s="106"/>
      <c r="K39" s="106"/>
      <c r="L39" s="106"/>
      <c r="M39" s="106"/>
      <c r="N39" s="106"/>
      <c r="O39" s="106"/>
      <c r="P39" s="106"/>
      <c r="Q39" s="106"/>
      <c r="R39" s="106"/>
    </row>
    <row r="40" spans="2:18">
      <c r="B40" s="106"/>
      <c r="C40" s="106"/>
      <c r="D40" s="106"/>
      <c r="E40" s="106"/>
      <c r="F40" s="106"/>
      <c r="G40" s="106"/>
      <c r="H40" s="106"/>
      <c r="I40" s="106"/>
      <c r="J40" s="106"/>
      <c r="K40" s="106"/>
      <c r="L40" s="106"/>
      <c r="M40" s="106"/>
      <c r="N40" s="106"/>
      <c r="O40" s="106"/>
      <c r="P40" s="106"/>
      <c r="Q40" s="106"/>
      <c r="R40" s="106"/>
    </row>
    <row r="41" spans="2:18">
      <c r="B41" s="106" t="s">
        <v>68</v>
      </c>
      <c r="C41" s="106"/>
      <c r="D41" s="106"/>
      <c r="E41" s="106"/>
      <c r="F41" s="106"/>
      <c r="G41" s="106"/>
      <c r="H41" s="106"/>
      <c r="I41" s="106"/>
      <c r="J41" s="106"/>
      <c r="K41" s="106"/>
      <c r="L41" s="106"/>
      <c r="M41" s="106"/>
      <c r="N41" s="106"/>
      <c r="O41" s="106"/>
      <c r="P41" s="106"/>
      <c r="Q41" s="106"/>
      <c r="R41" s="106"/>
    </row>
    <row r="42" spans="2:18">
      <c r="B42" s="106"/>
      <c r="C42" s="106"/>
      <c r="D42" s="106"/>
      <c r="E42" s="106"/>
      <c r="F42" s="106"/>
      <c r="G42" s="106"/>
      <c r="H42" s="106"/>
      <c r="I42" s="106"/>
      <c r="J42" s="106"/>
      <c r="K42" s="106"/>
      <c r="L42" s="106"/>
      <c r="M42" s="106"/>
      <c r="N42" s="106"/>
      <c r="O42" s="106"/>
      <c r="P42" s="106"/>
      <c r="Q42" s="106"/>
      <c r="R42" s="106"/>
    </row>
    <row r="43" spans="2:18">
      <c r="B43" s="106" t="s">
        <v>69</v>
      </c>
      <c r="C43" s="106"/>
      <c r="D43" s="106"/>
      <c r="E43" s="106"/>
      <c r="F43" s="106"/>
      <c r="G43" s="106"/>
      <c r="H43" s="106"/>
      <c r="I43" s="106"/>
      <c r="J43" s="106"/>
      <c r="K43" s="106"/>
      <c r="L43" s="106"/>
      <c r="M43" s="106"/>
      <c r="N43" s="106"/>
      <c r="O43" s="106"/>
      <c r="P43" s="106"/>
      <c r="Q43" s="106"/>
      <c r="R43" s="106"/>
    </row>
    <row r="44" spans="2:18" ht="12.75" customHeight="1">
      <c r="B44" s="106" t="s">
        <v>70</v>
      </c>
      <c r="C44" s="106"/>
      <c r="D44" s="107"/>
      <c r="E44" s="107"/>
      <c r="F44" s="107"/>
      <c r="G44" s="107"/>
      <c r="H44" s="107"/>
      <c r="I44" s="107"/>
      <c r="J44" s="107"/>
      <c r="K44" s="107"/>
      <c r="L44" s="107"/>
      <c r="M44" s="107"/>
      <c r="N44" s="107"/>
      <c r="O44" s="107"/>
      <c r="P44" s="107"/>
      <c r="Q44" s="107"/>
      <c r="R44" s="107"/>
    </row>
    <row r="45" spans="2:18">
      <c r="B45" s="106"/>
      <c r="C45" s="106"/>
      <c r="D45" s="106"/>
      <c r="E45" s="106"/>
      <c r="F45" s="106"/>
      <c r="G45" s="106"/>
      <c r="H45" s="106"/>
      <c r="I45" s="106"/>
      <c r="J45" s="106"/>
      <c r="K45" s="106"/>
      <c r="L45" s="106"/>
      <c r="M45" s="106"/>
      <c r="N45" s="106"/>
      <c r="O45" s="106"/>
      <c r="P45" s="106"/>
      <c r="Q45" s="106"/>
      <c r="R45" s="106"/>
    </row>
  </sheetData>
  <sheetProtection sheet="1" objects="1" scenarios="1" selectLockedCells="1" selectUnlockedCell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tabColor theme="6" tint="-0.249977111117893"/>
  </sheetPr>
  <dimension ref="B2:S41"/>
  <sheetViews>
    <sheetView showGridLines="0" workbookViewId="0">
      <selection activeCell="C39" sqref="C39:R39"/>
    </sheetView>
  </sheetViews>
  <sheetFormatPr defaultColWidth="9.140625" defaultRowHeight="12.75"/>
  <cols>
    <col min="1" max="1" width="5.85546875" style="103" customWidth="1"/>
    <col min="2" max="11" width="6" style="103" customWidth="1"/>
    <col min="12" max="12" width="10.42578125" style="103" bestFit="1" customWidth="1"/>
    <col min="13" max="13" width="11.5703125" style="103" bestFit="1" customWidth="1"/>
    <col min="14" max="17" width="9.140625" style="103"/>
    <col min="18" max="18" width="34" style="103" customWidth="1"/>
    <col min="19" max="19" width="3.42578125" style="103" customWidth="1"/>
    <col min="20" max="20" width="9.140625" style="103" customWidth="1"/>
    <col min="21" max="16384" width="9.140625" style="103"/>
  </cols>
  <sheetData>
    <row r="2" spans="2:18">
      <c r="B2" s="101" t="s">
        <v>27</v>
      </c>
      <c r="C2" s="102"/>
      <c r="D2" s="102"/>
      <c r="E2" s="102"/>
      <c r="F2" s="102"/>
      <c r="G2" s="102"/>
      <c r="H2" s="102"/>
      <c r="I2" s="102"/>
      <c r="J2" s="102"/>
      <c r="K2" s="102"/>
      <c r="L2" s="102"/>
      <c r="M2" s="102"/>
      <c r="N2" s="102"/>
      <c r="O2" s="102"/>
      <c r="P2" s="102"/>
      <c r="Q2" s="102"/>
      <c r="R2" s="102"/>
    </row>
    <row r="3" spans="2:18">
      <c r="B3" s="102"/>
      <c r="C3" s="102"/>
      <c r="D3" s="102"/>
      <c r="E3" s="102"/>
      <c r="F3" s="102"/>
      <c r="G3" s="102"/>
      <c r="H3" s="102"/>
      <c r="I3" s="102"/>
      <c r="J3" s="102"/>
      <c r="K3" s="102"/>
      <c r="L3" s="102"/>
      <c r="M3" s="102"/>
      <c r="N3" s="102"/>
      <c r="O3" s="102"/>
      <c r="P3" s="102"/>
      <c r="Q3" s="102"/>
      <c r="R3" s="102"/>
    </row>
    <row r="4" spans="2:18">
      <c r="B4" s="102"/>
      <c r="C4" s="102"/>
      <c r="D4" s="102"/>
      <c r="E4" s="102"/>
      <c r="F4" s="102"/>
      <c r="G4" s="102"/>
      <c r="H4" s="102"/>
      <c r="I4" s="102"/>
      <c r="J4" s="102"/>
      <c r="K4" s="102"/>
      <c r="L4" s="102"/>
      <c r="M4" s="102"/>
      <c r="N4" s="102"/>
      <c r="O4" s="102"/>
      <c r="P4" s="102"/>
      <c r="Q4" s="102"/>
      <c r="R4" s="102"/>
    </row>
    <row r="5" spans="2:18">
      <c r="B5" s="102"/>
      <c r="C5" s="102"/>
      <c r="D5" s="102"/>
      <c r="E5" s="102"/>
      <c r="F5" s="102"/>
      <c r="G5" s="102"/>
      <c r="H5" s="102"/>
      <c r="I5" s="102"/>
      <c r="J5" s="102"/>
      <c r="K5" s="102"/>
      <c r="L5" s="102"/>
      <c r="M5" s="102"/>
      <c r="N5" s="102"/>
      <c r="O5" s="102"/>
      <c r="P5" s="102"/>
      <c r="Q5" s="102"/>
      <c r="R5" s="102"/>
    </row>
    <row r="6" spans="2:18">
      <c r="B6" s="102"/>
      <c r="C6" s="102"/>
      <c r="D6" s="102"/>
      <c r="E6" s="102"/>
      <c r="F6" s="102"/>
      <c r="G6" s="102"/>
      <c r="H6" s="102"/>
      <c r="I6" s="102"/>
      <c r="J6" s="102"/>
      <c r="K6" s="102"/>
      <c r="L6" s="102"/>
      <c r="M6" s="102"/>
      <c r="N6" s="102"/>
      <c r="O6" s="102"/>
      <c r="P6" s="102"/>
      <c r="Q6" s="102"/>
      <c r="R6" s="102"/>
    </row>
    <row r="7" spans="2:18">
      <c r="B7" s="102"/>
      <c r="C7" s="102"/>
      <c r="D7" s="102"/>
      <c r="E7" s="102"/>
      <c r="F7" s="102"/>
      <c r="G7" s="102"/>
      <c r="H7" s="102"/>
      <c r="I7" s="102"/>
      <c r="J7" s="102"/>
      <c r="K7" s="102"/>
      <c r="L7" s="102"/>
      <c r="M7" s="102"/>
      <c r="N7" s="102"/>
      <c r="O7" s="102"/>
      <c r="P7" s="102"/>
      <c r="Q7" s="102"/>
      <c r="R7" s="102"/>
    </row>
    <row r="8" spans="2:18">
      <c r="B8" s="102"/>
      <c r="C8" s="102"/>
      <c r="D8" s="102"/>
      <c r="E8" s="102"/>
      <c r="F8" s="102"/>
      <c r="G8" s="102"/>
      <c r="H8" s="102"/>
      <c r="I8" s="102"/>
      <c r="J8" s="102"/>
      <c r="K8" s="102"/>
      <c r="L8" s="102"/>
      <c r="M8" s="102"/>
      <c r="N8" s="102"/>
      <c r="O8" s="102"/>
      <c r="P8" s="102"/>
      <c r="Q8" s="102"/>
      <c r="R8" s="102"/>
    </row>
    <row r="9" spans="2:18">
      <c r="B9" s="102"/>
      <c r="C9" s="102"/>
      <c r="D9" s="102"/>
      <c r="E9" s="102"/>
      <c r="F9" s="102"/>
      <c r="G9" s="102"/>
      <c r="H9" s="102"/>
      <c r="I9" s="102"/>
      <c r="J9" s="102"/>
      <c r="K9" s="102"/>
      <c r="L9" s="102"/>
      <c r="M9" s="102"/>
      <c r="N9" s="102"/>
      <c r="O9" s="102"/>
      <c r="P9" s="102"/>
      <c r="Q9" s="102"/>
      <c r="R9" s="102"/>
    </row>
    <row r="10" spans="2:18">
      <c r="B10" s="102"/>
      <c r="C10" s="102"/>
      <c r="D10" s="102"/>
      <c r="E10" s="102"/>
      <c r="F10" s="102"/>
      <c r="G10" s="102"/>
      <c r="H10" s="102"/>
      <c r="I10" s="102"/>
      <c r="J10" s="102"/>
      <c r="K10" s="102"/>
      <c r="L10" s="102"/>
      <c r="M10" s="102"/>
      <c r="N10" s="102"/>
      <c r="O10" s="102"/>
      <c r="P10" s="102"/>
      <c r="Q10" s="102"/>
      <c r="R10" s="102"/>
    </row>
    <row r="11" spans="2:18">
      <c r="B11" s="102"/>
      <c r="C11" s="102"/>
      <c r="D11" s="102"/>
      <c r="E11" s="102"/>
      <c r="F11" s="102"/>
      <c r="G11" s="102"/>
      <c r="H11" s="102"/>
      <c r="I11" s="102"/>
      <c r="J11" s="102"/>
      <c r="K11" s="102"/>
      <c r="L11" s="102"/>
      <c r="M11" s="102"/>
      <c r="N11" s="102"/>
      <c r="O11" s="102"/>
      <c r="P11" s="102"/>
      <c r="Q11" s="102"/>
      <c r="R11" s="102"/>
    </row>
    <row r="12" spans="2:18">
      <c r="B12" s="102"/>
      <c r="C12" s="102"/>
      <c r="D12" s="102"/>
      <c r="E12" s="102"/>
      <c r="F12" s="102"/>
      <c r="G12" s="102"/>
      <c r="H12" s="102"/>
      <c r="I12" s="102"/>
      <c r="J12" s="102"/>
      <c r="K12" s="102"/>
      <c r="L12" s="102"/>
      <c r="M12" s="102"/>
      <c r="N12" s="102"/>
      <c r="O12" s="102"/>
      <c r="P12" s="102"/>
      <c r="Q12" s="102"/>
      <c r="R12" s="102"/>
    </row>
    <row r="14" spans="2:18">
      <c r="B14" s="101" t="s">
        <v>24</v>
      </c>
      <c r="C14" s="102"/>
      <c r="D14" s="102"/>
      <c r="E14" s="102"/>
      <c r="F14" s="102"/>
      <c r="G14" s="102"/>
      <c r="H14" s="102"/>
      <c r="I14" s="102"/>
      <c r="J14" s="102"/>
      <c r="K14" s="102"/>
      <c r="L14" s="102"/>
      <c r="M14" s="102"/>
      <c r="N14" s="102"/>
      <c r="O14" s="102"/>
      <c r="P14" s="102"/>
      <c r="Q14" s="102"/>
      <c r="R14" s="102"/>
    </row>
    <row r="15" spans="2:18">
      <c r="B15" s="102"/>
      <c r="C15" s="102"/>
      <c r="D15" s="102"/>
      <c r="E15" s="102"/>
      <c r="F15" s="102"/>
      <c r="G15" s="102"/>
      <c r="H15" s="102"/>
      <c r="I15" s="102"/>
      <c r="J15" s="102"/>
      <c r="K15" s="102"/>
      <c r="L15" s="102"/>
      <c r="M15" s="102"/>
      <c r="N15" s="102"/>
      <c r="O15" s="102"/>
      <c r="P15" s="102"/>
      <c r="Q15" s="102"/>
      <c r="R15" s="102"/>
    </row>
    <row r="16" spans="2:18">
      <c r="B16" s="102"/>
      <c r="C16" s="102"/>
      <c r="D16" s="102"/>
      <c r="E16" s="102"/>
      <c r="F16" s="102"/>
      <c r="G16" s="102"/>
      <c r="H16" s="102"/>
      <c r="I16" s="102"/>
      <c r="J16" s="102"/>
      <c r="K16" s="102"/>
      <c r="L16" s="102"/>
      <c r="M16" s="102"/>
      <c r="N16" s="102"/>
      <c r="O16" s="102"/>
      <c r="P16" s="102"/>
      <c r="Q16" s="102"/>
      <c r="R16" s="102"/>
    </row>
    <row r="17" spans="2:19">
      <c r="B17" s="102"/>
      <c r="C17" s="102"/>
      <c r="D17" s="102"/>
      <c r="E17" s="102"/>
      <c r="F17" s="102"/>
      <c r="G17" s="102"/>
      <c r="H17" s="102"/>
      <c r="I17" s="102"/>
      <c r="J17" s="102"/>
      <c r="K17" s="102"/>
      <c r="L17" s="102"/>
      <c r="M17" s="102"/>
      <c r="N17" s="102"/>
      <c r="O17" s="102"/>
      <c r="P17" s="102"/>
      <c r="Q17" s="102"/>
      <c r="R17" s="102"/>
    </row>
    <row r="18" spans="2:19">
      <c r="B18" s="102"/>
      <c r="C18" s="102"/>
      <c r="D18" s="102"/>
      <c r="E18" s="102"/>
      <c r="F18" s="102"/>
      <c r="G18" s="102"/>
      <c r="H18" s="102"/>
      <c r="I18" s="102"/>
      <c r="J18" s="102"/>
      <c r="K18" s="102"/>
      <c r="L18" s="102"/>
      <c r="M18" s="102"/>
      <c r="N18" s="102"/>
      <c r="O18" s="102"/>
      <c r="P18" s="102"/>
      <c r="Q18" s="102"/>
      <c r="R18" s="102"/>
    </row>
    <row r="19" spans="2:19">
      <c r="B19" s="102"/>
      <c r="C19" s="102"/>
      <c r="D19" s="102"/>
      <c r="E19" s="102"/>
      <c r="F19" s="102"/>
      <c r="G19" s="102"/>
      <c r="H19" s="102"/>
      <c r="I19" s="102"/>
      <c r="J19" s="102"/>
      <c r="K19" s="102"/>
      <c r="L19" s="102"/>
      <c r="M19" s="102"/>
      <c r="N19" s="102"/>
      <c r="O19" s="102"/>
      <c r="P19" s="102"/>
      <c r="Q19" s="102"/>
      <c r="R19" s="102"/>
    </row>
    <row r="20" spans="2:19">
      <c r="B20" s="102"/>
      <c r="C20" s="102"/>
      <c r="D20" s="102"/>
      <c r="E20" s="102"/>
      <c r="F20" s="102"/>
      <c r="G20" s="102"/>
      <c r="H20" s="102"/>
      <c r="I20" s="102"/>
      <c r="J20" s="102"/>
      <c r="K20" s="102"/>
      <c r="L20" s="102"/>
      <c r="M20" s="102"/>
      <c r="N20" s="102"/>
      <c r="O20" s="102"/>
      <c r="P20" s="102"/>
      <c r="Q20" s="102"/>
      <c r="R20" s="102"/>
    </row>
    <row r="21" spans="2:19">
      <c r="B21" s="102"/>
      <c r="C21" s="102"/>
      <c r="D21" s="102"/>
      <c r="E21" s="102"/>
      <c r="F21" s="102"/>
      <c r="G21" s="102"/>
      <c r="H21" s="102"/>
      <c r="I21" s="102"/>
      <c r="J21" s="102"/>
      <c r="K21" s="102"/>
      <c r="L21" s="102"/>
      <c r="M21" s="102"/>
      <c r="N21" s="102"/>
      <c r="O21" s="102"/>
      <c r="P21" s="102"/>
      <c r="Q21" s="102"/>
      <c r="R21" s="102"/>
    </row>
    <row r="22" spans="2:19">
      <c r="B22" s="102"/>
      <c r="C22" s="102"/>
      <c r="D22" s="102"/>
      <c r="E22" s="102"/>
      <c r="F22" s="102"/>
      <c r="G22" s="102"/>
      <c r="H22" s="102"/>
      <c r="I22" s="102"/>
      <c r="J22" s="102"/>
      <c r="K22" s="102"/>
      <c r="L22" s="102"/>
      <c r="M22" s="102"/>
      <c r="N22" s="102"/>
      <c r="O22" s="102"/>
      <c r="P22" s="102"/>
      <c r="Q22" s="102"/>
      <c r="R22" s="102"/>
    </row>
    <row r="23" spans="2:19">
      <c r="B23" s="102"/>
      <c r="C23" s="102"/>
      <c r="D23" s="102"/>
      <c r="E23" s="102"/>
      <c r="F23" s="102"/>
      <c r="G23" s="102"/>
      <c r="H23" s="102"/>
      <c r="I23" s="102"/>
      <c r="J23" s="102"/>
      <c r="K23" s="102"/>
      <c r="L23" s="102"/>
      <c r="M23" s="102"/>
      <c r="N23" s="102"/>
      <c r="O23" s="102"/>
      <c r="P23" s="102"/>
      <c r="Q23" s="102"/>
      <c r="R23" s="102"/>
    </row>
    <row r="24" spans="2:19">
      <c r="B24" s="102"/>
      <c r="C24" s="102"/>
      <c r="D24" s="102"/>
      <c r="E24" s="102"/>
      <c r="F24" s="102"/>
      <c r="G24" s="102"/>
      <c r="H24" s="102"/>
      <c r="I24" s="102"/>
      <c r="J24" s="102"/>
      <c r="K24" s="102"/>
      <c r="L24" s="102"/>
      <c r="M24" s="102"/>
      <c r="N24" s="102"/>
      <c r="O24" s="102"/>
      <c r="P24" s="102"/>
      <c r="Q24" s="102"/>
      <c r="R24" s="102"/>
    </row>
    <row r="25" spans="2:19">
      <c r="B25" s="102"/>
      <c r="C25" s="102"/>
      <c r="D25" s="102"/>
      <c r="E25" s="102"/>
      <c r="F25" s="102"/>
      <c r="G25" s="102"/>
      <c r="H25" s="102"/>
      <c r="I25" s="102"/>
      <c r="J25" s="102"/>
      <c r="K25" s="102"/>
      <c r="L25" s="102"/>
      <c r="M25" s="102"/>
      <c r="N25" s="102"/>
      <c r="O25" s="102"/>
      <c r="P25" s="102"/>
      <c r="Q25" s="102"/>
      <c r="R25" s="102"/>
    </row>
    <row r="26" spans="2:19">
      <c r="B26" s="102"/>
      <c r="C26" s="102"/>
      <c r="D26" s="102"/>
      <c r="E26" s="102"/>
      <c r="F26" s="102"/>
      <c r="G26" s="102"/>
      <c r="H26" s="102"/>
      <c r="I26" s="102"/>
      <c r="J26" s="102"/>
      <c r="K26" s="102"/>
      <c r="L26" s="102"/>
      <c r="M26" s="102"/>
      <c r="N26" s="102"/>
      <c r="O26" s="102"/>
      <c r="P26" s="102"/>
      <c r="Q26" s="102"/>
      <c r="R26" s="102"/>
      <c r="S26" s="104"/>
    </row>
    <row r="27" spans="2:19">
      <c r="S27" s="104"/>
    </row>
    <row r="32" spans="2:19">
      <c r="B32" s="108"/>
    </row>
    <row r="39" spans="3:18" ht="27.75" customHeight="1">
      <c r="C39" s="174"/>
      <c r="D39" s="174"/>
      <c r="E39" s="174"/>
      <c r="F39" s="174"/>
      <c r="G39" s="174"/>
      <c r="H39" s="174"/>
      <c r="I39" s="174"/>
      <c r="J39" s="174"/>
      <c r="K39" s="174"/>
      <c r="L39" s="174"/>
      <c r="M39" s="174"/>
      <c r="N39" s="174"/>
      <c r="O39" s="174"/>
      <c r="P39" s="174"/>
      <c r="Q39" s="174"/>
      <c r="R39" s="174"/>
    </row>
    <row r="41" spans="3:18" ht="27" customHeight="1">
      <c r="C41" s="174"/>
      <c r="D41" s="175"/>
      <c r="E41" s="175"/>
      <c r="F41" s="175"/>
      <c r="G41" s="175"/>
      <c r="H41" s="175"/>
      <c r="I41" s="175"/>
      <c r="J41" s="175"/>
      <c r="K41" s="175"/>
      <c r="L41" s="175"/>
      <c r="M41" s="175"/>
      <c r="N41" s="175"/>
      <c r="O41" s="175"/>
      <c r="P41" s="175"/>
      <c r="Q41" s="175"/>
      <c r="R41" s="175"/>
    </row>
  </sheetData>
  <sheetProtection sheet="1" objects="1" scenarios="1" selectLockedCells="1" selectUnlockedCells="1"/>
  <mergeCells count="2">
    <mergeCell ref="C39:R39"/>
    <mergeCell ref="C41:R4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theme="4" tint="0.59999389629810485"/>
  </sheetPr>
  <dimension ref="B1:F189"/>
  <sheetViews>
    <sheetView showGridLines="0" topLeftCell="B1" zoomScale="85" zoomScaleNormal="85" workbookViewId="0">
      <pane ySplit="10" topLeftCell="A27" activePane="bottomLeft" state="frozenSplit"/>
      <selection activeCell="C39" sqref="C39:R39"/>
      <selection pane="bottomLeft" activeCell="C30" sqref="C30"/>
    </sheetView>
  </sheetViews>
  <sheetFormatPr defaultRowHeight="12.75"/>
  <cols>
    <col min="1" max="1" width="4.28515625" customWidth="1"/>
    <col min="2" max="2" width="8" style="5" bestFit="1" customWidth="1"/>
    <col min="3" max="3" width="221.7109375" bestFit="1" customWidth="1"/>
  </cols>
  <sheetData>
    <row r="1" spans="2:4" ht="6" customHeight="1"/>
    <row r="2" spans="2:4" ht="6" customHeight="1">
      <c r="B2" s="12"/>
      <c r="C2" s="3"/>
    </row>
    <row r="3" spans="2:4">
      <c r="B3" s="8" t="s">
        <v>71</v>
      </c>
      <c r="C3" s="176" t="s">
        <v>72</v>
      </c>
      <c r="D3" s="176"/>
    </row>
    <row r="4" spans="2:4">
      <c r="B4" s="8" t="s">
        <v>73</v>
      </c>
      <c r="C4" s="176" t="s">
        <v>74</v>
      </c>
      <c r="D4" s="176"/>
    </row>
    <row r="5" spans="2:4">
      <c r="B5" s="8" t="s">
        <v>75</v>
      </c>
      <c r="C5" s="176" t="s">
        <v>76</v>
      </c>
      <c r="D5" s="176"/>
    </row>
    <row r="6" spans="2:4">
      <c r="B6" s="8" t="s">
        <v>77</v>
      </c>
      <c r="C6" s="176" t="s">
        <v>78</v>
      </c>
      <c r="D6" s="176"/>
    </row>
    <row r="7" spans="2:4">
      <c r="B7" s="8" t="s">
        <v>79</v>
      </c>
      <c r="C7" s="176" t="s">
        <v>80</v>
      </c>
      <c r="D7" s="176"/>
    </row>
    <row r="8" spans="2:4" ht="6" customHeight="1">
      <c r="B8" s="12"/>
      <c r="C8" s="3"/>
    </row>
    <row r="9" spans="2:4">
      <c r="B9" s="15" t="s">
        <v>21</v>
      </c>
      <c r="C9" s="16" t="s">
        <v>81</v>
      </c>
    </row>
    <row r="10" spans="2:4" ht="6" customHeight="1">
      <c r="B10" s="12"/>
      <c r="C10" s="3"/>
    </row>
    <row r="11" spans="2:4" ht="6" customHeight="1">
      <c r="B11" s="12"/>
      <c r="C11" s="3"/>
    </row>
    <row r="12" spans="2:4">
      <c r="B12" s="177">
        <v>1</v>
      </c>
      <c r="C12" s="1" t="s">
        <v>82</v>
      </c>
    </row>
    <row r="13" spans="2:4">
      <c r="B13" s="177"/>
      <c r="C13" s="1" t="s">
        <v>83</v>
      </c>
    </row>
    <row r="14" spans="2:4" ht="172.5" customHeight="1">
      <c r="B14" s="177"/>
      <c r="C14" s="7"/>
    </row>
    <row r="15" spans="2:4" ht="6" customHeight="1">
      <c r="B15" s="12"/>
      <c r="C15" s="3"/>
    </row>
    <row r="16" spans="2:4">
      <c r="B16" s="177">
        <v>2</v>
      </c>
      <c r="C16" s="1" t="s">
        <v>84</v>
      </c>
    </row>
    <row r="17" spans="2:3" ht="22.5">
      <c r="B17" s="177"/>
      <c r="C17" s="11" t="s">
        <v>85</v>
      </c>
    </row>
    <row r="18" spans="2:3" ht="189" customHeight="1">
      <c r="B18" s="177"/>
      <c r="C18" s="7"/>
    </row>
    <row r="19" spans="2:3" ht="6" customHeight="1">
      <c r="B19" s="12"/>
      <c r="C19" s="3"/>
    </row>
    <row r="20" spans="2:3">
      <c r="B20" s="177">
        <v>3</v>
      </c>
      <c r="C20" s="1" t="s">
        <v>86</v>
      </c>
    </row>
    <row r="21" spans="2:3" ht="184.5" customHeight="1">
      <c r="B21" s="177"/>
      <c r="C21" s="7"/>
    </row>
    <row r="22" spans="2:3" ht="6" customHeight="1">
      <c r="B22" s="12"/>
      <c r="C22" s="3"/>
    </row>
    <row r="23" spans="2:3">
      <c r="B23" s="177">
        <v>4</v>
      </c>
      <c r="C23" s="1" t="s">
        <v>87</v>
      </c>
    </row>
    <row r="24" spans="2:3" ht="183" customHeight="1">
      <c r="B24" s="177"/>
      <c r="C24" s="7"/>
    </row>
    <row r="25" spans="2:3" ht="6" customHeight="1">
      <c r="B25" s="12"/>
      <c r="C25" s="3"/>
    </row>
    <row r="26" spans="2:3">
      <c r="B26" s="177">
        <v>5</v>
      </c>
      <c r="C26" s="1" t="s">
        <v>88</v>
      </c>
    </row>
    <row r="27" spans="2:3" ht="204.75" customHeight="1">
      <c r="B27" s="177"/>
      <c r="C27" s="7"/>
    </row>
    <row r="28" spans="2:3" ht="6" customHeight="1">
      <c r="B28" s="12"/>
      <c r="C28" s="3"/>
    </row>
    <row r="29" spans="2:3">
      <c r="B29" s="177">
        <v>6</v>
      </c>
      <c r="C29" s="1" t="s">
        <v>89</v>
      </c>
    </row>
    <row r="30" spans="2:3" ht="162.75" customHeight="1">
      <c r="B30" s="177"/>
      <c r="C30" s="7"/>
    </row>
    <row r="31" spans="2:3" ht="6" customHeight="1">
      <c r="B31" s="12"/>
      <c r="C31" s="3"/>
    </row>
    <row r="32" spans="2:3">
      <c r="B32" s="177">
        <v>7</v>
      </c>
      <c r="C32" s="1" t="s">
        <v>90</v>
      </c>
    </row>
    <row r="33" spans="2:3" ht="151.5" customHeight="1">
      <c r="B33" s="177"/>
      <c r="C33" s="7"/>
    </row>
    <row r="34" spans="2:3" ht="6" customHeight="1">
      <c r="B34" s="4"/>
      <c r="C34" s="13"/>
    </row>
    <row r="35" spans="2:3">
      <c r="B35" s="177">
        <v>8</v>
      </c>
      <c r="C35" t="s">
        <v>91</v>
      </c>
    </row>
    <row r="36" spans="2:3">
      <c r="B36" s="177"/>
      <c r="C36" s="1" t="s">
        <v>92</v>
      </c>
    </row>
    <row r="37" spans="2:3" ht="228" customHeight="1">
      <c r="B37" s="177"/>
      <c r="C37" s="7"/>
    </row>
    <row r="38" spans="2:3" ht="6" customHeight="1">
      <c r="B38" s="12"/>
      <c r="C38" s="3"/>
    </row>
    <row r="39" spans="2:3">
      <c r="B39" s="177">
        <v>9</v>
      </c>
      <c r="C39" s="1" t="s">
        <v>93</v>
      </c>
    </row>
    <row r="40" spans="2:3">
      <c r="B40" s="177"/>
      <c r="C40" s="1" t="s">
        <v>94</v>
      </c>
    </row>
    <row r="41" spans="2:3" ht="124.5" customHeight="1">
      <c r="B41" s="177"/>
      <c r="C41" s="7"/>
    </row>
    <row r="42" spans="2:3" ht="6" customHeight="1">
      <c r="B42" s="12"/>
      <c r="C42" s="3"/>
    </row>
    <row r="43" spans="2:3">
      <c r="B43" s="177">
        <v>10</v>
      </c>
      <c r="C43" s="1" t="s">
        <v>95</v>
      </c>
    </row>
    <row r="44" spans="2:3">
      <c r="B44" s="177"/>
      <c r="C44" s="1" t="s">
        <v>96</v>
      </c>
    </row>
    <row r="45" spans="2:3" ht="102.75" customHeight="1">
      <c r="B45" s="177"/>
      <c r="C45" s="7"/>
    </row>
    <row r="46" spans="2:3" ht="6" customHeight="1">
      <c r="B46" s="12"/>
      <c r="C46" s="3"/>
    </row>
    <row r="47" spans="2:3">
      <c r="B47" s="177">
        <v>11</v>
      </c>
      <c r="C47" s="1" t="s">
        <v>97</v>
      </c>
    </row>
    <row r="48" spans="2:3" ht="216" customHeight="1">
      <c r="B48" s="177"/>
      <c r="C48" s="7"/>
    </row>
    <row r="49" spans="2:3" ht="6" customHeight="1">
      <c r="B49" s="12"/>
      <c r="C49" s="3"/>
    </row>
    <row r="50" spans="2:3">
      <c r="B50" s="177">
        <v>12</v>
      </c>
      <c r="C50" s="1" t="s">
        <v>98</v>
      </c>
    </row>
    <row r="51" spans="2:3" ht="228.75" customHeight="1">
      <c r="B51" s="177"/>
      <c r="C51" s="7"/>
    </row>
    <row r="52" spans="2:3" ht="6" customHeight="1">
      <c r="B52" s="12"/>
      <c r="C52" s="3"/>
    </row>
    <row r="53" spans="2:3">
      <c r="B53" s="177">
        <v>13</v>
      </c>
      <c r="C53" s="1" t="s">
        <v>99</v>
      </c>
    </row>
    <row r="54" spans="2:3" ht="140.25" customHeight="1">
      <c r="B54" s="177"/>
      <c r="C54" s="7"/>
    </row>
    <row r="55" spans="2:3" ht="6" customHeight="1">
      <c r="B55" s="12"/>
      <c r="C55" s="3"/>
    </row>
    <row r="56" spans="2:3">
      <c r="B56" s="177">
        <v>14</v>
      </c>
      <c r="C56" s="1" t="s">
        <v>100</v>
      </c>
    </row>
    <row r="57" spans="2:3">
      <c r="B57" s="177"/>
      <c r="C57" s="1" t="s">
        <v>101</v>
      </c>
    </row>
    <row r="58" spans="2:3" ht="157.5" customHeight="1">
      <c r="B58" s="177"/>
      <c r="C58" s="7"/>
    </row>
    <row r="59" spans="2:3" ht="6" customHeight="1">
      <c r="B59" s="4"/>
      <c r="C59" s="13"/>
    </row>
    <row r="60" spans="2:3">
      <c r="B60" s="177">
        <v>15</v>
      </c>
      <c r="C60" t="s">
        <v>102</v>
      </c>
    </row>
    <row r="61" spans="2:3" ht="217.5" customHeight="1">
      <c r="B61" s="177"/>
      <c r="C61" s="7"/>
    </row>
    <row r="62" spans="2:3" ht="6" customHeight="1">
      <c r="B62" s="4"/>
      <c r="C62" s="13"/>
    </row>
    <row r="63" spans="2:3">
      <c r="B63" s="177">
        <v>16</v>
      </c>
      <c r="C63" s="2" t="s">
        <v>103</v>
      </c>
    </row>
    <row r="64" spans="2:3" ht="216.75" customHeight="1">
      <c r="B64" s="177"/>
      <c r="C64" s="7"/>
    </row>
    <row r="65" spans="2:6" ht="6" customHeight="1">
      <c r="B65" s="12"/>
      <c r="C65" s="3"/>
    </row>
    <row r="66" spans="2:6">
      <c r="B66" s="177">
        <v>17</v>
      </c>
      <c r="C66" s="1" t="s">
        <v>104</v>
      </c>
    </row>
    <row r="67" spans="2:6">
      <c r="B67" s="177"/>
      <c r="C67" s="1" t="s">
        <v>105</v>
      </c>
    </row>
    <row r="68" spans="2:6" ht="174" customHeight="1">
      <c r="B68" s="177"/>
      <c r="C68" s="7"/>
    </row>
    <row r="69" spans="2:6" ht="6" customHeight="1">
      <c r="B69" s="4"/>
      <c r="C69" s="14"/>
    </row>
    <row r="70" spans="2:6">
      <c r="C70" s="6"/>
    </row>
    <row r="71" spans="2:6" ht="12.75" customHeight="1">
      <c r="C71" s="8"/>
    </row>
    <row r="72" spans="2:6" ht="12.75" customHeight="1">
      <c r="C72" s="6"/>
    </row>
    <row r="73" spans="2:6" ht="12.75" customHeight="1">
      <c r="C73" s="8"/>
    </row>
    <row r="74" spans="2:6" ht="12.75" customHeight="1">
      <c r="C74" s="6"/>
    </row>
    <row r="75" spans="2:6" ht="12.75" customHeight="1">
      <c r="C75" s="8"/>
    </row>
    <row r="76" spans="2:6" ht="12.75" customHeight="1">
      <c r="C76" s="6"/>
    </row>
    <row r="77" spans="2:6" ht="12.75" customHeight="1">
      <c r="C77" s="9"/>
      <c r="D77" s="9"/>
      <c r="E77" s="176"/>
      <c r="F77" s="176"/>
    </row>
    <row r="78" spans="2:6" ht="12.75" customHeight="1">
      <c r="C78" s="9"/>
    </row>
    <row r="79" spans="2:6" ht="12.75" customHeight="1">
      <c r="C79" s="9"/>
    </row>
    <row r="80" spans="2:6" ht="12.75" customHeight="1">
      <c r="C80" s="9"/>
    </row>
    <row r="81" spans="3:6" ht="12.75" customHeight="1">
      <c r="C81" s="9"/>
    </row>
    <row r="82" spans="3:6" ht="12.75" customHeight="1">
      <c r="C82" s="9"/>
    </row>
    <row r="83" spans="3:6" ht="12.75" customHeight="1">
      <c r="C83" s="8"/>
    </row>
    <row r="84" spans="3:6" ht="12.75" customHeight="1">
      <c r="C84" s="6"/>
    </row>
    <row r="85" spans="3:6" ht="12.75" customHeight="1">
      <c r="C85" s="8"/>
    </row>
    <row r="86" spans="3:6" ht="12.75" customHeight="1">
      <c r="C86" s="6"/>
    </row>
    <row r="87" spans="3:6" ht="12.75" customHeight="1">
      <c r="C87" s="8"/>
    </row>
    <row r="88" spans="3:6" ht="12.75" customHeight="1">
      <c r="C88" s="6"/>
    </row>
    <row r="89" spans="3:6" ht="12.75" customHeight="1">
      <c r="C89" s="9"/>
      <c r="D89" s="9"/>
      <c r="E89" s="176"/>
      <c r="F89" s="176"/>
    </row>
    <row r="90" spans="3:6" ht="12.75" customHeight="1">
      <c r="C90" s="9"/>
      <c r="D90" s="9"/>
      <c r="E90" s="176"/>
      <c r="F90" s="176"/>
    </row>
    <row r="91" spans="3:6" ht="12.75" customHeight="1">
      <c r="C91" s="9"/>
      <c r="D91" s="9"/>
      <c r="E91" s="176"/>
      <c r="F91" s="176"/>
    </row>
    <row r="92" spans="3:6" ht="12.75" customHeight="1">
      <c r="C92" s="9"/>
      <c r="D92" s="9"/>
      <c r="E92" s="176"/>
      <c r="F92" s="176"/>
    </row>
    <row r="93" spans="3:6" ht="12.75" customHeight="1">
      <c r="C93" s="9"/>
      <c r="D93" s="9"/>
      <c r="E93" s="176"/>
      <c r="F93" s="176"/>
    </row>
    <row r="94" spans="3:6" ht="12.75" customHeight="1">
      <c r="C94" s="9"/>
      <c r="D94" s="9"/>
      <c r="E94" s="176"/>
      <c r="F94" s="176"/>
    </row>
    <row r="95" spans="3:6" ht="12.75" customHeight="1">
      <c r="C95" s="8"/>
    </row>
    <row r="96" spans="3:6" ht="12.75" customHeight="1">
      <c r="C96" s="6"/>
    </row>
    <row r="97" spans="3:6" ht="12.75" customHeight="1">
      <c r="C97" s="8"/>
    </row>
    <row r="98" spans="3:6" ht="12.75" customHeight="1">
      <c r="C98" s="6"/>
    </row>
    <row r="99" spans="3:6" ht="12.75" customHeight="1">
      <c r="C99" s="8"/>
    </row>
    <row r="100" spans="3:6" ht="12.75" customHeight="1">
      <c r="C100" s="6"/>
    </row>
    <row r="101" spans="3:6" ht="12.75" customHeight="1">
      <c r="C101" s="9"/>
      <c r="D101" s="9"/>
      <c r="E101" s="176"/>
      <c r="F101" s="176"/>
    </row>
    <row r="102" spans="3:6" ht="12.75" customHeight="1">
      <c r="C102" s="9"/>
      <c r="D102" s="9"/>
      <c r="E102" s="176"/>
      <c r="F102" s="176"/>
    </row>
    <row r="103" spans="3:6" ht="12.75" customHeight="1">
      <c r="C103" s="9"/>
      <c r="D103" s="9"/>
      <c r="E103" s="176"/>
      <c r="F103" s="176"/>
    </row>
    <row r="104" spans="3:6" ht="12.75" customHeight="1">
      <c r="C104" s="9"/>
      <c r="D104" s="9"/>
      <c r="E104" s="176"/>
      <c r="F104" s="176"/>
    </row>
    <row r="105" spans="3:6" ht="12.75" customHeight="1">
      <c r="C105" s="9"/>
      <c r="D105" s="9"/>
      <c r="E105" s="176"/>
      <c r="F105" s="176"/>
    </row>
    <row r="106" spans="3:6" ht="12.75" customHeight="1">
      <c r="C106" s="9"/>
      <c r="D106" s="9"/>
      <c r="E106" s="176"/>
      <c r="F106" s="176"/>
    </row>
    <row r="107" spans="3:6" ht="12.75" customHeight="1">
      <c r="C107" s="8"/>
    </row>
    <row r="108" spans="3:6" ht="12.75" customHeight="1">
      <c r="C108" s="6"/>
    </row>
    <row r="109" spans="3:6" ht="12.75" customHeight="1">
      <c r="C109" s="8"/>
    </row>
    <row r="110" spans="3:6" ht="12.75" customHeight="1">
      <c r="C110" s="6"/>
    </row>
    <row r="111" spans="3:6" ht="12.75" customHeight="1">
      <c r="C111" s="8"/>
    </row>
    <row r="112" spans="3:6" ht="12.75" customHeight="1">
      <c r="C112" s="6"/>
    </row>
    <row r="113" spans="3:6" ht="12.75" customHeight="1">
      <c r="C113" s="9"/>
      <c r="D113" s="9"/>
      <c r="E113" s="176"/>
      <c r="F113" s="176"/>
    </row>
    <row r="114" spans="3:6" ht="12.75" customHeight="1">
      <c r="C114" s="9"/>
      <c r="D114" s="9"/>
      <c r="E114" s="176"/>
      <c r="F114" s="176"/>
    </row>
    <row r="115" spans="3:6" ht="12.75" customHeight="1">
      <c r="C115" s="9"/>
      <c r="D115" s="9"/>
      <c r="E115" s="176"/>
      <c r="F115" s="176"/>
    </row>
    <row r="116" spans="3:6" ht="12.75" customHeight="1">
      <c r="C116" s="9"/>
      <c r="D116" s="9"/>
      <c r="E116" s="176"/>
      <c r="F116" s="176"/>
    </row>
    <row r="117" spans="3:6" ht="12.75" customHeight="1">
      <c r="C117" s="9"/>
      <c r="D117" s="9"/>
      <c r="E117" s="176"/>
      <c r="F117" s="176"/>
    </row>
    <row r="118" spans="3:6" ht="12.75" customHeight="1">
      <c r="C118" s="9"/>
      <c r="D118" s="9"/>
      <c r="E118" s="176"/>
      <c r="F118" s="176"/>
    </row>
    <row r="119" spans="3:6" ht="12.75" customHeight="1">
      <c r="C119" s="8"/>
    </row>
    <row r="120" spans="3:6" ht="12.75" customHeight="1">
      <c r="C120" s="6"/>
    </row>
    <row r="121" spans="3:6" ht="12.75" customHeight="1">
      <c r="C121" s="8"/>
    </row>
    <row r="122" spans="3:6" ht="12.75" customHeight="1">
      <c r="C122" s="6"/>
    </row>
    <row r="123" spans="3:6" ht="12.75" customHeight="1">
      <c r="C123" s="8"/>
    </row>
    <row r="124" spans="3:6" ht="12.75" customHeight="1">
      <c r="C124" s="6"/>
    </row>
    <row r="125" spans="3:6" ht="12.75" customHeight="1">
      <c r="C125" s="9"/>
      <c r="D125" s="9"/>
      <c r="E125" s="176"/>
      <c r="F125" s="176"/>
    </row>
    <row r="126" spans="3:6" ht="12.75" customHeight="1">
      <c r="C126" s="9"/>
      <c r="D126" s="9"/>
      <c r="E126" s="176"/>
      <c r="F126" s="176"/>
    </row>
    <row r="127" spans="3:6" ht="12.75" customHeight="1">
      <c r="C127" s="9"/>
      <c r="D127" s="9"/>
      <c r="E127" s="176"/>
      <c r="F127" s="176"/>
    </row>
    <row r="128" spans="3:6" ht="12.75" customHeight="1">
      <c r="C128" s="9"/>
      <c r="D128" s="9"/>
      <c r="E128" s="176"/>
      <c r="F128" s="176"/>
    </row>
    <row r="129" spans="3:6" ht="12.75" customHeight="1">
      <c r="C129" s="9"/>
      <c r="D129" s="9"/>
      <c r="E129" s="176"/>
      <c r="F129" s="176"/>
    </row>
    <row r="130" spans="3:6" ht="12.75" customHeight="1">
      <c r="C130" s="9"/>
      <c r="D130" s="9"/>
      <c r="E130" s="176"/>
      <c r="F130" s="176"/>
    </row>
    <row r="131" spans="3:6" ht="12.75" customHeight="1">
      <c r="C131" s="8"/>
    </row>
    <row r="132" spans="3:6" ht="12.75" customHeight="1">
      <c r="C132" s="6"/>
    </row>
    <row r="133" spans="3:6" ht="12.75" customHeight="1">
      <c r="C133" s="8"/>
    </row>
    <row r="134" spans="3:6" ht="12.75" customHeight="1">
      <c r="C134" s="6"/>
    </row>
    <row r="135" spans="3:6" ht="12.75" customHeight="1">
      <c r="C135" s="9"/>
      <c r="D135" s="9"/>
      <c r="E135" s="176"/>
      <c r="F135" s="176"/>
    </row>
    <row r="136" spans="3:6" ht="12.75" customHeight="1">
      <c r="C136" s="9"/>
      <c r="D136" s="9"/>
      <c r="E136" s="176"/>
      <c r="F136" s="176"/>
    </row>
    <row r="137" spans="3:6" ht="12.75" customHeight="1">
      <c r="C137" s="9"/>
      <c r="D137" s="9"/>
      <c r="E137" s="176"/>
      <c r="F137" s="176"/>
    </row>
    <row r="138" spans="3:6" ht="12.75" customHeight="1">
      <c r="C138" s="9"/>
      <c r="D138" s="9"/>
      <c r="E138" s="176"/>
      <c r="F138" s="176"/>
    </row>
    <row r="139" spans="3:6" ht="12.75" customHeight="1">
      <c r="C139" s="9"/>
      <c r="D139" s="9"/>
      <c r="E139" s="176"/>
      <c r="F139" s="176"/>
    </row>
    <row r="140" spans="3:6" ht="12.75" customHeight="1">
      <c r="C140" s="9"/>
      <c r="D140" s="9"/>
      <c r="E140" s="176"/>
      <c r="F140" s="176"/>
    </row>
    <row r="141" spans="3:6" ht="12.75" customHeight="1"/>
    <row r="142" spans="3:6" ht="12.75" customHeight="1"/>
    <row r="143" spans="3:6" ht="12.75" customHeight="1"/>
    <row r="144" spans="3:6"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sheetData>
  <sheetProtection selectLockedCells="1" selectUnlockedCells="1"/>
  <mergeCells count="53">
    <mergeCell ref="E136:F136"/>
    <mergeCell ref="E137:F137"/>
    <mergeCell ref="E138:F138"/>
    <mergeCell ref="E139:F139"/>
    <mergeCell ref="E140:F140"/>
    <mergeCell ref="E113:F113"/>
    <mergeCell ref="E135:F135"/>
    <mergeCell ref="E114:F114"/>
    <mergeCell ref="E115:F115"/>
    <mergeCell ref="E116:F116"/>
    <mergeCell ref="E117:F117"/>
    <mergeCell ref="E118:F118"/>
    <mergeCell ref="E125:F125"/>
    <mergeCell ref="E126:F126"/>
    <mergeCell ref="E127:F127"/>
    <mergeCell ref="E128:F128"/>
    <mergeCell ref="E129:F129"/>
    <mergeCell ref="E130:F130"/>
    <mergeCell ref="E102:F102"/>
    <mergeCell ref="E103:F103"/>
    <mergeCell ref="E104:F104"/>
    <mergeCell ref="E105:F105"/>
    <mergeCell ref="E106:F106"/>
    <mergeCell ref="E91:F91"/>
    <mergeCell ref="E92:F92"/>
    <mergeCell ref="E93:F93"/>
    <mergeCell ref="E94:F94"/>
    <mergeCell ref="E101:F101"/>
    <mergeCell ref="B63:B64"/>
    <mergeCell ref="B66:B68"/>
    <mergeCell ref="E77:F77"/>
    <mergeCell ref="E89:F89"/>
    <mergeCell ref="E90:F90"/>
    <mergeCell ref="B47:B48"/>
    <mergeCell ref="B50:B51"/>
    <mergeCell ref="B53:B54"/>
    <mergeCell ref="B56:B58"/>
    <mergeCell ref="B60:B61"/>
    <mergeCell ref="B29:B30"/>
    <mergeCell ref="B32:B33"/>
    <mergeCell ref="B35:B37"/>
    <mergeCell ref="B39:B41"/>
    <mergeCell ref="B43:B45"/>
    <mergeCell ref="B12:B14"/>
    <mergeCell ref="B16:B18"/>
    <mergeCell ref="B20:B21"/>
    <mergeCell ref="B23:B24"/>
    <mergeCell ref="B26:B27"/>
    <mergeCell ref="C3:D3"/>
    <mergeCell ref="C4:D4"/>
    <mergeCell ref="C5:D5"/>
    <mergeCell ref="C6:D6"/>
    <mergeCell ref="C7:D7"/>
  </mergeCells>
  <pageMargins left="0.25" right="0.25" top="0.75" bottom="0.75" header="0.3" footer="0.3"/>
  <pageSetup paperSize="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tabColor theme="4" tint="0.39997558519241921"/>
  </sheetPr>
  <dimension ref="B1:F189"/>
  <sheetViews>
    <sheetView showGridLines="0" zoomScale="85" zoomScaleNormal="85" workbookViewId="0">
      <pane ySplit="10" topLeftCell="A61" activePane="bottomLeft" state="frozenSplit"/>
      <selection activeCell="C39" sqref="C39:R39"/>
      <selection pane="bottomLeft" activeCell="C21" sqref="C21"/>
    </sheetView>
  </sheetViews>
  <sheetFormatPr defaultRowHeight="12.75"/>
  <cols>
    <col min="1" max="1" width="4.28515625" customWidth="1"/>
    <col min="2" max="2" width="8" style="5" bestFit="1" customWidth="1"/>
    <col min="3" max="3" width="221.7109375" bestFit="1" customWidth="1"/>
  </cols>
  <sheetData>
    <row r="1" spans="2:4" ht="6" customHeight="1"/>
    <row r="2" spans="2:4" ht="6" customHeight="1">
      <c r="B2" s="12"/>
      <c r="C2" s="3"/>
    </row>
    <row r="3" spans="2:4">
      <c r="B3" s="8" t="s">
        <v>71</v>
      </c>
      <c r="C3" s="176" t="s">
        <v>72</v>
      </c>
      <c r="D3" s="176"/>
    </row>
    <row r="4" spans="2:4">
      <c r="B4" s="8" t="s">
        <v>73</v>
      </c>
      <c r="C4" s="176" t="s">
        <v>74</v>
      </c>
      <c r="D4" s="176"/>
    </row>
    <row r="5" spans="2:4">
      <c r="B5" s="8" t="s">
        <v>75</v>
      </c>
      <c r="C5" s="176" t="s">
        <v>76</v>
      </c>
      <c r="D5" s="176"/>
    </row>
    <row r="6" spans="2:4">
      <c r="B6" s="8" t="s">
        <v>77</v>
      </c>
      <c r="C6" s="176" t="s">
        <v>78</v>
      </c>
      <c r="D6" s="176"/>
    </row>
    <row r="7" spans="2:4">
      <c r="B7" s="8" t="s">
        <v>79</v>
      </c>
      <c r="C7" s="176" t="s">
        <v>80</v>
      </c>
      <c r="D7" s="176"/>
    </row>
    <row r="8" spans="2:4" ht="6" customHeight="1">
      <c r="B8" s="12"/>
      <c r="C8" s="3"/>
    </row>
    <row r="9" spans="2:4">
      <c r="B9" s="15" t="s">
        <v>21</v>
      </c>
      <c r="C9" s="16" t="s">
        <v>81</v>
      </c>
    </row>
    <row r="10" spans="2:4" ht="6" customHeight="1">
      <c r="B10" s="12"/>
      <c r="C10" s="3"/>
    </row>
    <row r="11" spans="2:4" ht="6" customHeight="1">
      <c r="B11" s="12"/>
      <c r="C11" s="3"/>
    </row>
    <row r="12" spans="2:4">
      <c r="B12" s="177">
        <v>1</v>
      </c>
      <c r="C12" s="1" t="s">
        <v>82</v>
      </c>
    </row>
    <row r="13" spans="2:4">
      <c r="B13" s="177"/>
      <c r="C13" s="1" t="s">
        <v>83</v>
      </c>
    </row>
    <row r="14" spans="2:4" ht="172.5" customHeight="1">
      <c r="B14" s="177"/>
      <c r="C14" s="7"/>
    </row>
    <row r="15" spans="2:4" ht="6" customHeight="1">
      <c r="B15" s="12"/>
      <c r="C15" s="3"/>
    </row>
    <row r="16" spans="2:4">
      <c r="B16" s="177">
        <v>2</v>
      </c>
      <c r="C16" s="1" t="s">
        <v>84</v>
      </c>
    </row>
    <row r="17" spans="2:3" ht="22.5">
      <c r="B17" s="177"/>
      <c r="C17" s="11" t="s">
        <v>85</v>
      </c>
    </row>
    <row r="18" spans="2:3" ht="189" customHeight="1">
      <c r="B18" s="177"/>
      <c r="C18" s="7"/>
    </row>
    <row r="19" spans="2:3" ht="6" customHeight="1">
      <c r="B19" s="12"/>
      <c r="C19" s="3"/>
    </row>
    <row r="20" spans="2:3">
      <c r="B20" s="177">
        <v>3</v>
      </c>
      <c r="C20" s="1" t="s">
        <v>86</v>
      </c>
    </row>
    <row r="21" spans="2:3" ht="184.5" customHeight="1">
      <c r="B21" s="177"/>
      <c r="C21" s="7"/>
    </row>
    <row r="22" spans="2:3" ht="6" customHeight="1">
      <c r="B22" s="12"/>
      <c r="C22" s="3"/>
    </row>
    <row r="23" spans="2:3">
      <c r="B23" s="177">
        <v>4</v>
      </c>
      <c r="C23" s="1" t="s">
        <v>87</v>
      </c>
    </row>
    <row r="24" spans="2:3" ht="183" customHeight="1">
      <c r="B24" s="177"/>
      <c r="C24" s="7"/>
    </row>
    <row r="25" spans="2:3" ht="6" customHeight="1">
      <c r="B25" s="12"/>
      <c r="C25" s="3"/>
    </row>
    <row r="26" spans="2:3">
      <c r="B26" s="177">
        <v>5</v>
      </c>
      <c r="C26" s="1" t="s">
        <v>88</v>
      </c>
    </row>
    <row r="27" spans="2:3" ht="204.75" customHeight="1">
      <c r="B27" s="177"/>
      <c r="C27" s="7"/>
    </row>
    <row r="28" spans="2:3" ht="6" customHeight="1">
      <c r="B28" s="12"/>
      <c r="C28" s="3"/>
    </row>
    <row r="29" spans="2:3">
      <c r="B29" s="177">
        <v>6</v>
      </c>
      <c r="C29" s="1" t="s">
        <v>89</v>
      </c>
    </row>
    <row r="30" spans="2:3" ht="162.75" customHeight="1">
      <c r="B30" s="177"/>
      <c r="C30" s="7"/>
    </row>
    <row r="31" spans="2:3" ht="6" customHeight="1">
      <c r="B31" s="12"/>
      <c r="C31" s="3"/>
    </row>
    <row r="32" spans="2:3">
      <c r="B32" s="177">
        <v>7</v>
      </c>
      <c r="C32" s="1" t="s">
        <v>90</v>
      </c>
    </row>
    <row r="33" spans="2:3" ht="151.5" customHeight="1">
      <c r="B33" s="177"/>
      <c r="C33" s="7"/>
    </row>
    <row r="34" spans="2:3" ht="6" customHeight="1">
      <c r="B34" s="4"/>
      <c r="C34" s="13"/>
    </row>
    <row r="35" spans="2:3">
      <c r="B35" s="177">
        <v>8</v>
      </c>
      <c r="C35" t="s">
        <v>91</v>
      </c>
    </row>
    <row r="36" spans="2:3">
      <c r="B36" s="177"/>
      <c r="C36" s="1" t="s">
        <v>92</v>
      </c>
    </row>
    <row r="37" spans="2:3" ht="228" customHeight="1">
      <c r="B37" s="177"/>
      <c r="C37" s="7"/>
    </row>
    <row r="38" spans="2:3" ht="6" customHeight="1">
      <c r="B38" s="12"/>
      <c r="C38" s="3"/>
    </row>
    <row r="39" spans="2:3">
      <c r="B39" s="177">
        <v>9</v>
      </c>
      <c r="C39" s="1" t="s">
        <v>93</v>
      </c>
    </row>
    <row r="40" spans="2:3">
      <c r="B40" s="177"/>
      <c r="C40" s="1" t="s">
        <v>94</v>
      </c>
    </row>
    <row r="41" spans="2:3" ht="124.5" customHeight="1">
      <c r="B41" s="177"/>
      <c r="C41" s="7"/>
    </row>
    <row r="42" spans="2:3" ht="6" customHeight="1">
      <c r="B42" s="12"/>
      <c r="C42" s="3"/>
    </row>
    <row r="43" spans="2:3">
      <c r="B43" s="177">
        <v>10</v>
      </c>
      <c r="C43" s="1" t="s">
        <v>95</v>
      </c>
    </row>
    <row r="44" spans="2:3">
      <c r="B44" s="177"/>
      <c r="C44" s="1" t="s">
        <v>96</v>
      </c>
    </row>
    <row r="45" spans="2:3" ht="102.75" customHeight="1">
      <c r="B45" s="177"/>
      <c r="C45" s="7"/>
    </row>
    <row r="46" spans="2:3" ht="6" customHeight="1">
      <c r="B46" s="12"/>
      <c r="C46" s="3"/>
    </row>
    <row r="47" spans="2:3">
      <c r="B47" s="177">
        <v>11</v>
      </c>
      <c r="C47" s="1" t="s">
        <v>97</v>
      </c>
    </row>
    <row r="48" spans="2:3" ht="216" customHeight="1">
      <c r="B48" s="177"/>
      <c r="C48" s="7"/>
    </row>
    <row r="49" spans="2:3" ht="6" customHeight="1">
      <c r="B49" s="12"/>
      <c r="C49" s="3"/>
    </row>
    <row r="50" spans="2:3">
      <c r="B50" s="177">
        <v>12</v>
      </c>
      <c r="C50" s="1" t="s">
        <v>98</v>
      </c>
    </row>
    <row r="51" spans="2:3" ht="228.75" customHeight="1">
      <c r="B51" s="177"/>
      <c r="C51" s="7"/>
    </row>
    <row r="52" spans="2:3" ht="6" customHeight="1">
      <c r="B52" s="12"/>
      <c r="C52" s="3"/>
    </row>
    <row r="53" spans="2:3">
      <c r="B53" s="177">
        <v>13</v>
      </c>
      <c r="C53" s="1" t="s">
        <v>99</v>
      </c>
    </row>
    <row r="54" spans="2:3" ht="140.25" customHeight="1">
      <c r="B54" s="177"/>
      <c r="C54" s="7"/>
    </row>
    <row r="55" spans="2:3" ht="6" customHeight="1">
      <c r="B55" s="12"/>
      <c r="C55" s="3"/>
    </row>
    <row r="56" spans="2:3">
      <c r="B56" s="177">
        <v>14</v>
      </c>
      <c r="C56" s="1" t="s">
        <v>100</v>
      </c>
    </row>
    <row r="57" spans="2:3">
      <c r="B57" s="177"/>
      <c r="C57" s="1" t="s">
        <v>101</v>
      </c>
    </row>
    <row r="58" spans="2:3" ht="157.5" customHeight="1">
      <c r="B58" s="177"/>
      <c r="C58" s="7"/>
    </row>
    <row r="59" spans="2:3" ht="6" customHeight="1">
      <c r="B59" s="4"/>
      <c r="C59" s="13"/>
    </row>
    <row r="60" spans="2:3">
      <c r="B60" s="177">
        <v>15</v>
      </c>
      <c r="C60" t="s">
        <v>102</v>
      </c>
    </row>
    <row r="61" spans="2:3" ht="217.5" customHeight="1">
      <c r="B61" s="177"/>
      <c r="C61" s="7"/>
    </row>
    <row r="62" spans="2:3" ht="6" customHeight="1">
      <c r="B62" s="4"/>
      <c r="C62" s="13"/>
    </row>
    <row r="63" spans="2:3">
      <c r="B63" s="177">
        <v>16</v>
      </c>
      <c r="C63" s="2" t="s">
        <v>103</v>
      </c>
    </row>
    <row r="64" spans="2:3" ht="216.75" customHeight="1">
      <c r="B64" s="177"/>
      <c r="C64" s="7"/>
    </row>
    <row r="65" spans="2:6" ht="6" customHeight="1">
      <c r="B65" s="12"/>
      <c r="C65" s="3"/>
    </row>
    <row r="66" spans="2:6">
      <c r="B66" s="177">
        <v>17</v>
      </c>
      <c r="C66" s="1" t="s">
        <v>104</v>
      </c>
    </row>
    <row r="67" spans="2:6">
      <c r="B67" s="177"/>
      <c r="C67" s="1" t="s">
        <v>105</v>
      </c>
    </row>
    <row r="68" spans="2:6" ht="174" customHeight="1">
      <c r="B68" s="177"/>
      <c r="C68" s="7"/>
    </row>
    <row r="69" spans="2:6" ht="6" customHeight="1">
      <c r="B69" s="4"/>
      <c r="C69" s="14"/>
    </row>
    <row r="70" spans="2:6">
      <c r="C70" s="6"/>
    </row>
    <row r="71" spans="2:6" ht="12.75" customHeight="1">
      <c r="C71" s="8"/>
    </row>
    <row r="72" spans="2:6" ht="12.75" customHeight="1">
      <c r="C72" s="6"/>
    </row>
    <row r="73" spans="2:6" ht="12.75" customHeight="1">
      <c r="C73" s="8"/>
    </row>
    <row r="74" spans="2:6" ht="12.75" customHeight="1">
      <c r="C74" s="6"/>
    </row>
    <row r="75" spans="2:6" ht="12.75" customHeight="1">
      <c r="C75" s="8"/>
    </row>
    <row r="76" spans="2:6" ht="12.75" customHeight="1">
      <c r="C76" s="6"/>
    </row>
    <row r="77" spans="2:6" ht="12.75" customHeight="1">
      <c r="C77" s="9"/>
      <c r="D77" s="9"/>
      <c r="E77" s="176"/>
      <c r="F77" s="176"/>
    </row>
    <row r="78" spans="2:6" ht="12.75" customHeight="1">
      <c r="C78" s="9"/>
    </row>
    <row r="79" spans="2:6" ht="12.75" customHeight="1">
      <c r="C79" s="9"/>
    </row>
    <row r="80" spans="2:6" ht="12.75" customHeight="1">
      <c r="C80" s="9"/>
    </row>
    <row r="81" spans="3:6" ht="12.75" customHeight="1">
      <c r="C81" s="9"/>
    </row>
    <row r="82" spans="3:6" ht="12.75" customHeight="1">
      <c r="C82" s="9"/>
    </row>
    <row r="83" spans="3:6" ht="12.75" customHeight="1">
      <c r="C83" s="8"/>
    </row>
    <row r="84" spans="3:6" ht="12.75" customHeight="1">
      <c r="C84" s="6"/>
    </row>
    <row r="85" spans="3:6" ht="12.75" customHeight="1">
      <c r="C85" s="8"/>
    </row>
    <row r="86" spans="3:6" ht="12.75" customHeight="1">
      <c r="C86" s="6"/>
    </row>
    <row r="87" spans="3:6" ht="12.75" customHeight="1">
      <c r="C87" s="8"/>
    </row>
    <row r="88" spans="3:6" ht="12.75" customHeight="1">
      <c r="C88" s="6"/>
    </row>
    <row r="89" spans="3:6" ht="12.75" customHeight="1">
      <c r="C89" s="9"/>
      <c r="D89" s="9"/>
      <c r="E89" s="176"/>
      <c r="F89" s="176"/>
    </row>
    <row r="90" spans="3:6" ht="12.75" customHeight="1">
      <c r="C90" s="9"/>
      <c r="D90" s="9"/>
      <c r="E90" s="176"/>
      <c r="F90" s="176"/>
    </row>
    <row r="91" spans="3:6" ht="12.75" customHeight="1">
      <c r="C91" s="9"/>
      <c r="D91" s="9"/>
      <c r="E91" s="176"/>
      <c r="F91" s="176"/>
    </row>
    <row r="92" spans="3:6" ht="12.75" customHeight="1">
      <c r="C92" s="9"/>
      <c r="D92" s="9"/>
      <c r="E92" s="176"/>
      <c r="F92" s="176"/>
    </row>
    <row r="93" spans="3:6" ht="12.75" customHeight="1">
      <c r="C93" s="9"/>
      <c r="D93" s="9"/>
      <c r="E93" s="176"/>
      <c r="F93" s="176"/>
    </row>
    <row r="94" spans="3:6" ht="12.75" customHeight="1">
      <c r="C94" s="9"/>
      <c r="D94" s="9"/>
      <c r="E94" s="176"/>
      <c r="F94" s="176"/>
    </row>
    <row r="95" spans="3:6" ht="12.75" customHeight="1">
      <c r="C95" s="8"/>
    </row>
    <row r="96" spans="3:6" ht="12.75" customHeight="1">
      <c r="C96" s="6"/>
    </row>
    <row r="97" spans="3:6" ht="12.75" customHeight="1">
      <c r="C97" s="8"/>
    </row>
    <row r="98" spans="3:6" ht="12.75" customHeight="1">
      <c r="C98" s="6"/>
    </row>
    <row r="99" spans="3:6" ht="12.75" customHeight="1">
      <c r="C99" s="8"/>
    </row>
    <row r="100" spans="3:6" ht="12.75" customHeight="1">
      <c r="C100" s="6"/>
    </row>
    <row r="101" spans="3:6" ht="12.75" customHeight="1">
      <c r="C101" s="9"/>
      <c r="D101" s="9"/>
      <c r="E101" s="176"/>
      <c r="F101" s="176"/>
    </row>
    <row r="102" spans="3:6" ht="12.75" customHeight="1">
      <c r="C102" s="9"/>
      <c r="D102" s="9"/>
      <c r="E102" s="176"/>
      <c r="F102" s="176"/>
    </row>
    <row r="103" spans="3:6" ht="12.75" customHeight="1">
      <c r="C103" s="9"/>
      <c r="D103" s="9"/>
      <c r="E103" s="176"/>
      <c r="F103" s="176"/>
    </row>
    <row r="104" spans="3:6" ht="12.75" customHeight="1">
      <c r="C104" s="9"/>
      <c r="D104" s="9"/>
      <c r="E104" s="176"/>
      <c r="F104" s="176"/>
    </row>
    <row r="105" spans="3:6" ht="12.75" customHeight="1">
      <c r="C105" s="9"/>
      <c r="D105" s="9"/>
      <c r="E105" s="176"/>
      <c r="F105" s="176"/>
    </row>
    <row r="106" spans="3:6" ht="12.75" customHeight="1">
      <c r="C106" s="9"/>
      <c r="D106" s="9"/>
      <c r="E106" s="176"/>
      <c r="F106" s="176"/>
    </row>
    <row r="107" spans="3:6" ht="12.75" customHeight="1">
      <c r="C107" s="8"/>
    </row>
    <row r="108" spans="3:6" ht="12.75" customHeight="1">
      <c r="C108" s="6"/>
    </row>
    <row r="109" spans="3:6" ht="12.75" customHeight="1">
      <c r="C109" s="8"/>
    </row>
    <row r="110" spans="3:6" ht="12.75" customHeight="1">
      <c r="C110" s="6"/>
    </row>
    <row r="111" spans="3:6" ht="12.75" customHeight="1">
      <c r="C111" s="8"/>
    </row>
    <row r="112" spans="3:6" ht="12.75" customHeight="1">
      <c r="C112" s="6"/>
    </row>
    <row r="113" spans="3:6" ht="12.75" customHeight="1">
      <c r="C113" s="9"/>
      <c r="D113" s="9"/>
      <c r="E113" s="176"/>
      <c r="F113" s="176"/>
    </row>
    <row r="114" spans="3:6" ht="12.75" customHeight="1">
      <c r="C114" s="9"/>
      <c r="D114" s="9"/>
      <c r="E114" s="176"/>
      <c r="F114" s="176"/>
    </row>
    <row r="115" spans="3:6" ht="12.75" customHeight="1">
      <c r="C115" s="9"/>
      <c r="D115" s="9"/>
      <c r="E115" s="176"/>
      <c r="F115" s="176"/>
    </row>
    <row r="116" spans="3:6" ht="12.75" customHeight="1">
      <c r="C116" s="9"/>
      <c r="D116" s="9"/>
      <c r="E116" s="176"/>
      <c r="F116" s="176"/>
    </row>
    <row r="117" spans="3:6" ht="12.75" customHeight="1">
      <c r="C117" s="9"/>
      <c r="D117" s="9"/>
      <c r="E117" s="176"/>
      <c r="F117" s="176"/>
    </row>
    <row r="118" spans="3:6" ht="12.75" customHeight="1">
      <c r="C118" s="9"/>
      <c r="D118" s="9"/>
      <c r="E118" s="176"/>
      <c r="F118" s="176"/>
    </row>
    <row r="119" spans="3:6" ht="12.75" customHeight="1">
      <c r="C119" s="8"/>
    </row>
    <row r="120" spans="3:6" ht="12.75" customHeight="1">
      <c r="C120" s="6"/>
    </row>
    <row r="121" spans="3:6" ht="12.75" customHeight="1">
      <c r="C121" s="8"/>
    </row>
    <row r="122" spans="3:6" ht="12.75" customHeight="1">
      <c r="C122" s="6"/>
    </row>
    <row r="123" spans="3:6" ht="12.75" customHeight="1">
      <c r="C123" s="8"/>
    </row>
    <row r="124" spans="3:6" ht="12.75" customHeight="1">
      <c r="C124" s="6"/>
    </row>
    <row r="125" spans="3:6" ht="12.75" customHeight="1">
      <c r="C125" s="9"/>
      <c r="D125" s="9"/>
      <c r="E125" s="176"/>
      <c r="F125" s="176"/>
    </row>
    <row r="126" spans="3:6" ht="12.75" customHeight="1">
      <c r="C126" s="9"/>
      <c r="D126" s="9"/>
      <c r="E126" s="176"/>
      <c r="F126" s="176"/>
    </row>
    <row r="127" spans="3:6" ht="12.75" customHeight="1">
      <c r="C127" s="9"/>
      <c r="D127" s="9"/>
      <c r="E127" s="176"/>
      <c r="F127" s="176"/>
    </row>
    <row r="128" spans="3:6" ht="12.75" customHeight="1">
      <c r="C128" s="9"/>
      <c r="D128" s="9"/>
      <c r="E128" s="176"/>
      <c r="F128" s="176"/>
    </row>
    <row r="129" spans="3:6" ht="12.75" customHeight="1">
      <c r="C129" s="9"/>
      <c r="D129" s="9"/>
      <c r="E129" s="176"/>
      <c r="F129" s="176"/>
    </row>
    <row r="130" spans="3:6" ht="12.75" customHeight="1">
      <c r="C130" s="9"/>
      <c r="D130" s="9"/>
      <c r="E130" s="176"/>
      <c r="F130" s="176"/>
    </row>
    <row r="131" spans="3:6" ht="12.75" customHeight="1">
      <c r="C131" s="8"/>
    </row>
    <row r="132" spans="3:6" ht="12.75" customHeight="1">
      <c r="C132" s="6"/>
    </row>
    <row r="133" spans="3:6" ht="12.75" customHeight="1">
      <c r="C133" s="8"/>
    </row>
    <row r="134" spans="3:6" ht="12.75" customHeight="1">
      <c r="C134" s="6"/>
    </row>
    <row r="135" spans="3:6" ht="12.75" customHeight="1">
      <c r="C135" s="9"/>
      <c r="D135" s="9"/>
      <c r="E135" s="176"/>
      <c r="F135" s="176"/>
    </row>
    <row r="136" spans="3:6" ht="12.75" customHeight="1">
      <c r="C136" s="9"/>
      <c r="D136" s="9"/>
      <c r="E136" s="176"/>
      <c r="F136" s="176"/>
    </row>
    <row r="137" spans="3:6" ht="12.75" customHeight="1">
      <c r="C137" s="9"/>
      <c r="D137" s="9"/>
      <c r="E137" s="176"/>
      <c r="F137" s="176"/>
    </row>
    <row r="138" spans="3:6" ht="12.75" customHeight="1">
      <c r="C138" s="9"/>
      <c r="D138" s="9"/>
      <c r="E138" s="176"/>
      <c r="F138" s="176"/>
    </row>
    <row r="139" spans="3:6" ht="12.75" customHeight="1">
      <c r="C139" s="9"/>
      <c r="D139" s="9"/>
      <c r="E139" s="176"/>
      <c r="F139" s="176"/>
    </row>
    <row r="140" spans="3:6" ht="12.75" customHeight="1">
      <c r="C140" s="9"/>
      <c r="D140" s="9"/>
      <c r="E140" s="176"/>
      <c r="F140" s="176"/>
    </row>
    <row r="141" spans="3:6" ht="12.75" customHeight="1"/>
    <row r="142" spans="3:6" ht="12.75" customHeight="1"/>
    <row r="143" spans="3:6" ht="12.75" customHeight="1"/>
    <row r="144" spans="3:6"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sheetData>
  <sheetProtection selectLockedCells="1" selectUnlockedCells="1"/>
  <mergeCells count="53">
    <mergeCell ref="B53:B54"/>
    <mergeCell ref="B60:B61"/>
    <mergeCell ref="B63:B64"/>
    <mergeCell ref="B35:B37"/>
    <mergeCell ref="B39:B41"/>
    <mergeCell ref="B43:B45"/>
    <mergeCell ref="B56:B58"/>
    <mergeCell ref="B12:B14"/>
    <mergeCell ref="B16:B18"/>
    <mergeCell ref="B20:B21"/>
    <mergeCell ref="E135:F135"/>
    <mergeCell ref="E136:F136"/>
    <mergeCell ref="E113:F113"/>
    <mergeCell ref="E114:F114"/>
    <mergeCell ref="E115:F115"/>
    <mergeCell ref="E116:F116"/>
    <mergeCell ref="B23:B24"/>
    <mergeCell ref="B26:B27"/>
    <mergeCell ref="B29:B30"/>
    <mergeCell ref="B32:B33"/>
    <mergeCell ref="B47:B48"/>
    <mergeCell ref="B50:B51"/>
    <mergeCell ref="B66:B68"/>
    <mergeCell ref="E138:F138"/>
    <mergeCell ref="E139:F139"/>
    <mergeCell ref="E140:F140"/>
    <mergeCell ref="E125:F125"/>
    <mergeCell ref="E126:F126"/>
    <mergeCell ref="E127:F127"/>
    <mergeCell ref="E128:F128"/>
    <mergeCell ref="E129:F129"/>
    <mergeCell ref="E130:F130"/>
    <mergeCell ref="E137:F137"/>
    <mergeCell ref="E94:F94"/>
    <mergeCell ref="E117:F117"/>
    <mergeCell ref="E118:F118"/>
    <mergeCell ref="E101:F101"/>
    <mergeCell ref="E102:F102"/>
    <mergeCell ref="E103:F103"/>
    <mergeCell ref="E104:F104"/>
    <mergeCell ref="E105:F105"/>
    <mergeCell ref="E106:F106"/>
    <mergeCell ref="E89:F89"/>
    <mergeCell ref="E90:F90"/>
    <mergeCell ref="E91:F91"/>
    <mergeCell ref="E92:F92"/>
    <mergeCell ref="E93:F93"/>
    <mergeCell ref="E77:F77"/>
    <mergeCell ref="C3:D3"/>
    <mergeCell ref="C4:D4"/>
    <mergeCell ref="C5:D5"/>
    <mergeCell ref="C6:D6"/>
    <mergeCell ref="C7:D7"/>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tabColor theme="4" tint="-0.249977111117893"/>
  </sheetPr>
  <dimension ref="B1:F129"/>
  <sheetViews>
    <sheetView showGridLines="0" zoomScale="85" zoomScaleNormal="85" workbookViewId="0">
      <pane ySplit="10" topLeftCell="A11" activePane="bottomLeft" state="frozenSplit"/>
      <selection activeCell="C39" sqref="C39:R39"/>
      <selection pane="bottomLeft" activeCell="C39" sqref="C39"/>
    </sheetView>
  </sheetViews>
  <sheetFormatPr defaultRowHeight="12.75"/>
  <cols>
    <col min="1" max="1" width="4.28515625" customWidth="1"/>
    <col min="2" max="2" width="8" style="5" bestFit="1" customWidth="1"/>
    <col min="3" max="3" width="221.7109375" bestFit="1" customWidth="1"/>
  </cols>
  <sheetData>
    <row r="1" spans="2:4" ht="6" customHeight="1"/>
    <row r="2" spans="2:4" ht="6" customHeight="1">
      <c r="B2" s="12"/>
      <c r="C2" s="3"/>
    </row>
    <row r="3" spans="2:4">
      <c r="B3" s="8" t="s">
        <v>71</v>
      </c>
      <c r="C3" s="176" t="s">
        <v>72</v>
      </c>
      <c r="D3" s="176"/>
    </row>
    <row r="4" spans="2:4">
      <c r="B4" s="8" t="s">
        <v>73</v>
      </c>
      <c r="C4" s="176" t="s">
        <v>74</v>
      </c>
      <c r="D4" s="176"/>
    </row>
    <row r="5" spans="2:4">
      <c r="B5" s="8" t="s">
        <v>75</v>
      </c>
      <c r="C5" s="176" t="s">
        <v>76</v>
      </c>
      <c r="D5" s="176"/>
    </row>
    <row r="6" spans="2:4">
      <c r="B6" s="8" t="s">
        <v>77</v>
      </c>
      <c r="C6" s="176" t="s">
        <v>78</v>
      </c>
      <c r="D6" s="176"/>
    </row>
    <row r="7" spans="2:4">
      <c r="B7" s="8" t="s">
        <v>79</v>
      </c>
      <c r="C7" s="176" t="s">
        <v>80</v>
      </c>
      <c r="D7" s="176"/>
    </row>
    <row r="8" spans="2:4" ht="6" customHeight="1">
      <c r="B8" s="12"/>
      <c r="C8" s="3"/>
    </row>
    <row r="9" spans="2:4">
      <c r="B9" s="15" t="s">
        <v>21</v>
      </c>
      <c r="C9" s="16" t="s">
        <v>81</v>
      </c>
    </row>
    <row r="10" spans="2:4" ht="6" customHeight="1">
      <c r="B10" s="12"/>
      <c r="C10" s="3"/>
    </row>
    <row r="11" spans="2:4" ht="6" customHeight="1">
      <c r="B11" s="12"/>
      <c r="C11" s="3"/>
    </row>
    <row r="12" spans="2:4">
      <c r="B12" s="177">
        <v>1</v>
      </c>
      <c r="C12" s="1" t="s">
        <v>82</v>
      </c>
    </row>
    <row r="13" spans="2:4">
      <c r="B13" s="177"/>
      <c r="C13" s="1" t="s">
        <v>83</v>
      </c>
    </row>
    <row r="14" spans="2:4" ht="172.5" customHeight="1">
      <c r="B14" s="177"/>
      <c r="C14" s="17" t="s">
        <v>106</v>
      </c>
    </row>
    <row r="15" spans="2:4" ht="6" customHeight="1">
      <c r="B15" s="12"/>
      <c r="C15" s="3"/>
    </row>
    <row r="16" spans="2:4">
      <c r="B16" s="177">
        <v>2</v>
      </c>
      <c r="C16" s="1" t="s">
        <v>84</v>
      </c>
    </row>
    <row r="17" spans="2:3" ht="22.5">
      <c r="B17" s="177"/>
      <c r="C17" s="11" t="s">
        <v>85</v>
      </c>
    </row>
    <row r="18" spans="2:3" ht="189" customHeight="1">
      <c r="B18" s="177"/>
      <c r="C18" s="7"/>
    </row>
    <row r="19" spans="2:3" ht="6" customHeight="1">
      <c r="B19" s="12"/>
      <c r="C19" s="3"/>
    </row>
    <row r="20" spans="2:3">
      <c r="B20" s="177">
        <v>5</v>
      </c>
      <c r="C20" s="1" t="s">
        <v>88</v>
      </c>
    </row>
    <row r="21" spans="2:3" ht="204.75" customHeight="1">
      <c r="B21" s="177"/>
      <c r="C21" s="7"/>
    </row>
    <row r="22" spans="2:3" ht="6" customHeight="1">
      <c r="B22" s="12"/>
      <c r="C22" s="3"/>
    </row>
    <row r="23" spans="2:3">
      <c r="B23" s="177">
        <v>6</v>
      </c>
      <c r="C23" s="1" t="s">
        <v>89</v>
      </c>
    </row>
    <row r="24" spans="2:3" ht="162.75" customHeight="1">
      <c r="B24" s="177"/>
      <c r="C24" s="7"/>
    </row>
    <row r="25" spans="2:3" ht="6" customHeight="1">
      <c r="B25" s="12"/>
      <c r="C25" s="3"/>
    </row>
    <row r="26" spans="2:3">
      <c r="B26" s="177">
        <v>7</v>
      </c>
      <c r="C26" s="1" t="s">
        <v>90</v>
      </c>
    </row>
    <row r="27" spans="2:3" ht="151.5" customHeight="1">
      <c r="B27" s="177"/>
      <c r="C27" s="7"/>
    </row>
    <row r="28" spans="2:3" ht="6" customHeight="1">
      <c r="B28" s="4"/>
      <c r="C28" s="13"/>
    </row>
    <row r="29" spans="2:3">
      <c r="B29" s="177">
        <v>8</v>
      </c>
      <c r="C29" t="s">
        <v>91</v>
      </c>
    </row>
    <row r="30" spans="2:3">
      <c r="B30" s="177"/>
      <c r="C30" s="10" t="s">
        <v>92</v>
      </c>
    </row>
    <row r="31" spans="2:3" ht="228" customHeight="1">
      <c r="B31" s="177"/>
      <c r="C31" s="7"/>
    </row>
    <row r="32" spans="2:3" ht="6" customHeight="1">
      <c r="B32" s="12"/>
      <c r="C32" s="3"/>
    </row>
    <row r="33" spans="2:6">
      <c r="B33" s="177">
        <v>9</v>
      </c>
      <c r="C33" s="1" t="s">
        <v>93</v>
      </c>
    </row>
    <row r="34" spans="2:6">
      <c r="B34" s="177"/>
      <c r="C34" s="1" t="s">
        <v>94</v>
      </c>
    </row>
    <row r="35" spans="2:6" ht="124.5" customHeight="1">
      <c r="B35" s="177"/>
      <c r="C35" s="7"/>
    </row>
    <row r="36" spans="2:6" ht="6" customHeight="1">
      <c r="B36" s="12"/>
      <c r="C36" s="3"/>
    </row>
    <row r="37" spans="2:6">
      <c r="B37" s="177">
        <v>10</v>
      </c>
      <c r="C37" s="1" t="s">
        <v>95</v>
      </c>
    </row>
    <row r="38" spans="2:6">
      <c r="B38" s="177"/>
      <c r="C38" s="1" t="s">
        <v>96</v>
      </c>
    </row>
    <row r="39" spans="2:6" ht="102.75" customHeight="1">
      <c r="B39" s="177"/>
      <c r="C39" s="7"/>
    </row>
    <row r="40" spans="2:6" ht="6" customHeight="1">
      <c r="B40" s="12"/>
      <c r="C40" s="3"/>
    </row>
    <row r="41" spans="2:6" ht="12.75" customHeight="1">
      <c r="C41" s="9"/>
      <c r="D41" s="9"/>
      <c r="E41" s="176"/>
      <c r="F41" s="176"/>
    </row>
    <row r="42" spans="2:6" ht="12.75" customHeight="1">
      <c r="C42" s="9"/>
      <c r="D42" s="9"/>
      <c r="E42" s="176"/>
      <c r="F42" s="176"/>
    </row>
    <row r="43" spans="2:6" ht="12.75" customHeight="1">
      <c r="C43" s="9"/>
      <c r="D43" s="9"/>
      <c r="E43" s="176"/>
      <c r="F43" s="176"/>
    </row>
    <row r="44" spans="2:6" ht="12.75" customHeight="1">
      <c r="C44" s="9"/>
      <c r="D44" s="9"/>
      <c r="E44" s="176"/>
      <c r="F44" s="176"/>
    </row>
    <row r="45" spans="2:6" ht="12.75" customHeight="1">
      <c r="C45" s="9"/>
      <c r="D45" s="9"/>
      <c r="E45" s="176"/>
      <c r="F45" s="176"/>
    </row>
    <row r="46" spans="2:6" ht="12.75" customHeight="1">
      <c r="C46" s="9"/>
      <c r="D46" s="9"/>
      <c r="E46" s="176"/>
      <c r="F46" s="176"/>
    </row>
    <row r="47" spans="2:6" ht="12.75" customHeight="1">
      <c r="C47" s="8"/>
    </row>
    <row r="48" spans="2:6" ht="12.75" customHeight="1">
      <c r="C48" s="6"/>
    </row>
    <row r="49" spans="3:6" ht="12.75" customHeight="1">
      <c r="C49" s="8"/>
    </row>
    <row r="50" spans="3:6" ht="12.75" customHeight="1">
      <c r="C50" s="6"/>
    </row>
    <row r="51" spans="3:6" ht="12.75" customHeight="1">
      <c r="C51" s="8"/>
    </row>
    <row r="52" spans="3:6" ht="12.75" customHeight="1">
      <c r="C52" s="6"/>
    </row>
    <row r="53" spans="3:6" ht="12.75" customHeight="1">
      <c r="C53" s="9"/>
      <c r="D53" s="9"/>
      <c r="E53" s="176"/>
      <c r="F53" s="176"/>
    </row>
    <row r="54" spans="3:6" ht="12.75" customHeight="1">
      <c r="C54" s="9"/>
      <c r="D54" s="9"/>
      <c r="E54" s="176"/>
      <c r="F54" s="176"/>
    </row>
    <row r="55" spans="3:6" ht="12.75" customHeight="1">
      <c r="C55" s="9"/>
      <c r="D55" s="9"/>
      <c r="E55" s="176"/>
      <c r="F55" s="176"/>
    </row>
    <row r="56" spans="3:6" ht="12.75" customHeight="1">
      <c r="C56" s="9"/>
      <c r="D56" s="9"/>
      <c r="E56" s="176"/>
      <c r="F56" s="176"/>
    </row>
    <row r="57" spans="3:6" ht="12.75" customHeight="1">
      <c r="C57" s="9"/>
      <c r="D57" s="9"/>
      <c r="E57" s="176"/>
      <c r="F57" s="176"/>
    </row>
    <row r="58" spans="3:6" ht="12.75" customHeight="1">
      <c r="C58" s="9"/>
      <c r="D58" s="9"/>
      <c r="E58" s="176"/>
      <c r="F58" s="176"/>
    </row>
    <row r="59" spans="3:6" ht="12.75" customHeight="1">
      <c r="C59" s="8"/>
    </row>
    <row r="60" spans="3:6" ht="12.75" customHeight="1">
      <c r="C60" s="6"/>
    </row>
    <row r="61" spans="3:6" ht="12.75" customHeight="1">
      <c r="C61" s="8"/>
    </row>
    <row r="62" spans="3:6" ht="12.75" customHeight="1">
      <c r="C62" s="6"/>
    </row>
    <row r="63" spans="3:6" ht="12.75" customHeight="1">
      <c r="C63" s="8"/>
    </row>
    <row r="64" spans="3:6" ht="12.75" customHeight="1">
      <c r="C64" s="6"/>
    </row>
    <row r="65" spans="3:6" ht="12.75" customHeight="1">
      <c r="C65" s="9"/>
      <c r="D65" s="9"/>
      <c r="E65" s="176"/>
      <c r="F65" s="176"/>
    </row>
    <row r="66" spans="3:6" ht="12.75" customHeight="1">
      <c r="C66" s="9"/>
      <c r="D66" s="9"/>
      <c r="E66" s="176"/>
      <c r="F66" s="176"/>
    </row>
    <row r="67" spans="3:6" ht="12.75" customHeight="1">
      <c r="C67" s="9"/>
      <c r="D67" s="9"/>
      <c r="E67" s="176"/>
      <c r="F67" s="176"/>
    </row>
    <row r="68" spans="3:6" ht="12.75" customHeight="1">
      <c r="C68" s="9"/>
      <c r="D68" s="9"/>
      <c r="E68" s="176"/>
      <c r="F68" s="176"/>
    </row>
    <row r="69" spans="3:6" ht="12.75" customHeight="1">
      <c r="C69" s="9"/>
      <c r="D69" s="9"/>
      <c r="E69" s="176"/>
      <c r="F69" s="176"/>
    </row>
    <row r="70" spans="3:6" ht="12.75" customHeight="1">
      <c r="C70" s="9"/>
      <c r="D70" s="9"/>
      <c r="E70" s="176"/>
      <c r="F70" s="176"/>
    </row>
    <row r="71" spans="3:6" ht="12.75" customHeight="1">
      <c r="C71" s="8"/>
    </row>
    <row r="72" spans="3:6" ht="12.75" customHeight="1">
      <c r="C72" s="6"/>
    </row>
    <row r="73" spans="3:6" ht="12.75" customHeight="1">
      <c r="C73" s="8"/>
    </row>
    <row r="74" spans="3:6" ht="12.75" customHeight="1">
      <c r="C74" s="6"/>
    </row>
    <row r="75" spans="3:6" ht="12.75" customHeight="1">
      <c r="C75" s="9"/>
      <c r="D75" s="9"/>
      <c r="E75" s="176"/>
      <c r="F75" s="176"/>
    </row>
    <row r="76" spans="3:6" ht="12.75" customHeight="1">
      <c r="C76" s="9"/>
      <c r="D76" s="9"/>
      <c r="E76" s="176"/>
      <c r="F76" s="176"/>
    </row>
    <row r="77" spans="3:6" ht="12.75" customHeight="1">
      <c r="C77" s="9"/>
      <c r="D77" s="9"/>
      <c r="E77" s="176"/>
      <c r="F77" s="176"/>
    </row>
    <row r="78" spans="3:6" ht="12.75" customHeight="1">
      <c r="C78" s="9"/>
      <c r="D78" s="9"/>
      <c r="E78" s="176"/>
      <c r="F78" s="176"/>
    </row>
    <row r="79" spans="3:6" ht="12.75" customHeight="1">
      <c r="C79" s="9"/>
      <c r="D79" s="9"/>
      <c r="E79" s="176"/>
      <c r="F79" s="176"/>
    </row>
    <row r="80" spans="3:6" ht="12.75" customHeight="1">
      <c r="C80" s="9"/>
      <c r="D80" s="9"/>
      <c r="E80" s="176"/>
      <c r="F80" s="176"/>
    </row>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sheetData>
  <sheetProtection sheet="1" objects="1" scenarios="1" selectLockedCells="1" selectUnlockedCells="1"/>
  <mergeCells count="37">
    <mergeCell ref="E57:F57"/>
    <mergeCell ref="E58:F58"/>
    <mergeCell ref="E65:F65"/>
    <mergeCell ref="E46:F46"/>
    <mergeCell ref="E53:F53"/>
    <mergeCell ref="E54:F54"/>
    <mergeCell ref="E55:F55"/>
    <mergeCell ref="E56:F56"/>
    <mergeCell ref="E80:F80"/>
    <mergeCell ref="E66:F66"/>
    <mergeCell ref="E67:F67"/>
    <mergeCell ref="E68:F68"/>
    <mergeCell ref="E69:F69"/>
    <mergeCell ref="E70:F70"/>
    <mergeCell ref="E75:F75"/>
    <mergeCell ref="E76:F76"/>
    <mergeCell ref="E77:F77"/>
    <mergeCell ref="E78:F78"/>
    <mergeCell ref="E79:F79"/>
    <mergeCell ref="E41:F41"/>
    <mergeCell ref="E42:F42"/>
    <mergeCell ref="E43:F43"/>
    <mergeCell ref="E44:F44"/>
    <mergeCell ref="E45:F45"/>
    <mergeCell ref="B12:B14"/>
    <mergeCell ref="B29:B31"/>
    <mergeCell ref="B33:B35"/>
    <mergeCell ref="B37:B39"/>
    <mergeCell ref="B16:B18"/>
    <mergeCell ref="B20:B21"/>
    <mergeCell ref="B23:B24"/>
    <mergeCell ref="B26:B27"/>
    <mergeCell ref="C3:D3"/>
    <mergeCell ref="C4:D4"/>
    <mergeCell ref="C5:D5"/>
    <mergeCell ref="C6:D6"/>
    <mergeCell ref="C7:D7"/>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2">
    <tabColor rgb="FFC00000"/>
  </sheetPr>
  <dimension ref="B2:M225"/>
  <sheetViews>
    <sheetView topLeftCell="A4" workbookViewId="0">
      <selection activeCell="M39" sqref="M39"/>
    </sheetView>
  </sheetViews>
  <sheetFormatPr defaultColWidth="9.140625" defaultRowHeight="15"/>
  <cols>
    <col min="1" max="2" width="9.140625" style="96"/>
    <col min="3" max="3" width="10.5703125" style="96" bestFit="1" customWidth="1"/>
    <col min="4" max="11" width="2.7109375" style="96" customWidth="1"/>
    <col min="12" max="13" width="9.140625" style="96"/>
    <col min="14" max="14" width="32.5703125" style="96" bestFit="1" customWidth="1"/>
    <col min="15" max="18" width="9.140625" style="96"/>
    <col min="19" max="28" width="1.42578125" style="96" customWidth="1"/>
    <col min="29" max="16384" width="9.140625" style="96"/>
  </cols>
  <sheetData>
    <row r="2" spans="2:13">
      <c r="B2" s="109"/>
      <c r="C2" s="109"/>
      <c r="D2" s="109"/>
      <c r="E2" s="109"/>
      <c r="F2" s="109"/>
      <c r="G2" s="109"/>
      <c r="H2" s="109"/>
      <c r="I2" s="109"/>
      <c r="J2" s="109"/>
      <c r="K2" s="109"/>
      <c r="L2" s="109"/>
      <c r="M2" s="109"/>
    </row>
    <row r="3" spans="2:13">
      <c r="B3" s="109" t="s">
        <v>107</v>
      </c>
      <c r="C3" s="109">
        <f>+'verdunning ventilatietoevoer'!E9</f>
        <v>100</v>
      </c>
      <c r="D3" s="109"/>
      <c r="E3" s="109"/>
      <c r="F3" s="109"/>
      <c r="G3" s="109"/>
      <c r="H3" s="110"/>
      <c r="I3" s="109"/>
      <c r="J3" s="109"/>
      <c r="K3" s="109"/>
      <c r="L3" s="114" t="s">
        <v>108</v>
      </c>
      <c r="M3" s="114">
        <v>0.1</v>
      </c>
    </row>
    <row r="4" spans="2:13">
      <c r="B4" s="109" t="s">
        <v>36</v>
      </c>
      <c r="C4" s="109">
        <f>+'verdunning ventilatietoevoer'!H28</f>
        <v>0.01</v>
      </c>
      <c r="D4" s="109"/>
      <c r="E4" s="109"/>
      <c r="F4" s="109"/>
      <c r="G4" s="109"/>
      <c r="H4" s="110"/>
      <c r="I4" s="109"/>
      <c r="J4" s="109"/>
      <c r="K4" s="109"/>
      <c r="L4" s="114" t="s">
        <v>109</v>
      </c>
      <c r="M4" s="109">
        <v>0.3</v>
      </c>
    </row>
    <row r="5" spans="2:13">
      <c r="B5" s="109" t="s">
        <v>19</v>
      </c>
      <c r="C5" s="109">
        <f>+'verdunning ventilatietoevoer'!AD44</f>
        <v>163</v>
      </c>
      <c r="D5" s="109"/>
      <c r="E5" s="109"/>
      <c r="F5" s="109"/>
      <c r="G5" s="109"/>
      <c r="H5" s="109"/>
      <c r="I5" s="109"/>
      <c r="J5" s="109"/>
      <c r="K5" s="109"/>
      <c r="L5" s="114" t="s">
        <v>41</v>
      </c>
      <c r="M5" s="114" t="s">
        <v>42</v>
      </c>
    </row>
    <row r="6" spans="2:13">
      <c r="B6" s="109" t="s">
        <v>20</v>
      </c>
      <c r="C6" s="109">
        <f>+'verdunning ventilatietoevoer'!AD45</f>
        <v>163</v>
      </c>
      <c r="D6" s="109"/>
      <c r="E6" s="109"/>
      <c r="F6" s="109"/>
      <c r="G6" s="109"/>
      <c r="H6" s="109"/>
      <c r="I6" s="111"/>
      <c r="J6" s="109"/>
      <c r="K6" s="109"/>
      <c r="L6" s="109">
        <f>+SQRT($C$14+$C$15*M6+$C$16*M6^2)</f>
        <v>6.0341407636499644</v>
      </c>
      <c r="M6" s="109">
        <f>+$M$3</f>
        <v>0.1</v>
      </c>
    </row>
    <row r="7" spans="2:13">
      <c r="B7" s="109"/>
      <c r="C7" s="109"/>
      <c r="D7" s="109"/>
      <c r="E7" s="109"/>
      <c r="F7" s="109"/>
      <c r="G7" s="109"/>
      <c r="H7" s="109"/>
      <c r="I7" s="111"/>
      <c r="J7" s="109"/>
      <c r="K7" s="109"/>
      <c r="L7" s="109">
        <f t="shared" ref="L7:L26" si="0">+SQRT($C$14+$C$15*M7+$C$16*M7^2)</f>
        <v>5.7210028107360813</v>
      </c>
      <c r="M7" s="109">
        <f>+M6+$M$4</f>
        <v>0.4</v>
      </c>
    </row>
    <row r="8" spans="2:13">
      <c r="B8" s="109"/>
      <c r="C8" s="109"/>
      <c r="D8" s="109"/>
      <c r="E8" s="109"/>
      <c r="F8" s="109"/>
      <c r="G8" s="109"/>
      <c r="H8" s="109"/>
      <c r="I8" s="111"/>
      <c r="J8" s="109"/>
      <c r="K8" s="109"/>
      <c r="L8" s="109">
        <f t="shared" si="0"/>
        <v>5.3897023633367844</v>
      </c>
      <c r="M8" s="109">
        <f t="shared" ref="M8:M25" si="1">+M7+$M$4</f>
        <v>0.7</v>
      </c>
    </row>
    <row r="9" spans="2:13">
      <c r="B9" s="109"/>
      <c r="C9" s="109"/>
      <c r="D9" s="109"/>
      <c r="E9" s="109"/>
      <c r="F9" s="109"/>
      <c r="G9" s="109"/>
      <c r="H9" s="109"/>
      <c r="I9" s="111"/>
      <c r="J9" s="109"/>
      <c r="K9" s="109"/>
      <c r="L9" s="109">
        <f t="shared" si="0"/>
        <v>5.0366566262021575</v>
      </c>
      <c r="M9" s="109">
        <f t="shared" si="1"/>
        <v>1</v>
      </c>
    </row>
    <row r="10" spans="2:13">
      <c r="B10" s="109"/>
      <c r="C10" s="109"/>
      <c r="D10" s="109"/>
      <c r="E10" s="109"/>
      <c r="F10" s="109"/>
      <c r="G10" s="109"/>
      <c r="H10" s="109"/>
      <c r="I10" s="111"/>
      <c r="J10" s="109"/>
      <c r="K10" s="109"/>
      <c r="L10" s="109">
        <f t="shared" si="0"/>
        <v>4.6569226292879371</v>
      </c>
      <c r="M10" s="109">
        <f t="shared" si="1"/>
        <v>1.3</v>
      </c>
    </row>
    <row r="11" spans="2:13">
      <c r="B11" s="109"/>
      <c r="C11" s="109"/>
      <c r="D11" s="109"/>
      <c r="E11" s="109"/>
      <c r="F11" s="109"/>
      <c r="G11" s="109"/>
      <c r="H11" s="109"/>
      <c r="I11" s="111"/>
      <c r="J11" s="109"/>
      <c r="K11" s="109"/>
      <c r="L11" s="109">
        <f t="shared" si="0"/>
        <v>4.2433414639976892</v>
      </c>
      <c r="M11" s="109">
        <f t="shared" si="1"/>
        <v>1.6</v>
      </c>
    </row>
    <row r="12" spans="2:13">
      <c r="B12" s="109"/>
      <c r="C12" s="109"/>
      <c r="D12" s="109"/>
      <c r="E12" s="109"/>
      <c r="F12" s="109"/>
      <c r="G12" s="109"/>
      <c r="H12" s="109"/>
      <c r="I12" s="111"/>
      <c r="J12" s="109"/>
      <c r="K12" s="109"/>
      <c r="L12" s="109">
        <f t="shared" si="0"/>
        <v>3.7848335742790624</v>
      </c>
      <c r="M12" s="109">
        <f t="shared" si="1"/>
        <v>1.9000000000000001</v>
      </c>
    </row>
    <row r="13" spans="2:13">
      <c r="B13" s="109"/>
      <c r="C13" s="109"/>
      <c r="D13" s="109"/>
      <c r="E13" s="109"/>
      <c r="F13" s="109"/>
      <c r="G13" s="109"/>
      <c r="H13" s="109"/>
      <c r="I13" s="111"/>
      <c r="J13" s="109"/>
      <c r="K13" s="109"/>
      <c r="L13" s="109">
        <f t="shared" si="0"/>
        <v>3.2625118528363992</v>
      </c>
      <c r="M13" s="109">
        <f t="shared" si="1"/>
        <v>2.2000000000000002</v>
      </c>
    </row>
    <row r="14" spans="2:13">
      <c r="B14" s="114" t="s">
        <v>110</v>
      </c>
      <c r="C14" s="111">
        <f>+C3/(C5^2*C4^2)</f>
        <v>37.637848620572846</v>
      </c>
      <c r="D14" s="109"/>
      <c r="E14" s="109"/>
      <c r="F14" s="109"/>
      <c r="G14" s="109"/>
      <c r="H14" s="109"/>
      <c r="I14" s="111"/>
      <c r="J14" s="109"/>
      <c r="K14" s="109"/>
      <c r="L14" s="109">
        <f t="shared" si="0"/>
        <v>2.6387500819149157</v>
      </c>
      <c r="M14" s="109">
        <f t="shared" si="1"/>
        <v>2.5</v>
      </c>
    </row>
    <row r="15" spans="2:13">
      <c r="B15" s="114" t="s">
        <v>111</v>
      </c>
      <c r="C15" s="109">
        <f>-2*C6*SQRT(C3)/(C5^2*C4)</f>
        <v>-12.269938650306749</v>
      </c>
      <c r="D15" s="109"/>
      <c r="E15" s="109"/>
      <c r="F15" s="109"/>
      <c r="G15" s="109"/>
      <c r="H15" s="109"/>
      <c r="I15" s="111"/>
      <c r="J15" s="109"/>
      <c r="K15" s="109"/>
      <c r="L15" s="109">
        <f t="shared" si="0"/>
        <v>1.8116347313169809</v>
      </c>
      <c r="M15" s="109">
        <f t="shared" si="1"/>
        <v>2.8</v>
      </c>
    </row>
    <row r="16" spans="2:13">
      <c r="B16" s="114" t="s">
        <v>112</v>
      </c>
      <c r="C16" s="109">
        <f>+C6^2/C5^2-1</f>
        <v>0</v>
      </c>
      <c r="D16" s="112"/>
      <c r="E16" s="109"/>
      <c r="F16" s="109"/>
      <c r="G16" s="109"/>
      <c r="H16" s="109"/>
      <c r="I16" s="111"/>
      <c r="J16" s="109"/>
      <c r="K16" s="109"/>
      <c r="L16" s="109" t="e">
        <f t="shared" si="0"/>
        <v>#NUM!</v>
      </c>
      <c r="M16" s="109">
        <f t="shared" si="1"/>
        <v>3.0999999999999996</v>
      </c>
    </row>
    <row r="17" spans="2:13">
      <c r="B17" s="109"/>
      <c r="C17" s="109"/>
      <c r="D17" s="109"/>
      <c r="E17" s="113"/>
      <c r="F17" s="109"/>
      <c r="G17" s="109"/>
      <c r="H17" s="109"/>
      <c r="I17" s="111"/>
      <c r="J17" s="109"/>
      <c r="K17" s="109"/>
      <c r="L17" s="109" t="e">
        <f t="shared" si="0"/>
        <v>#NUM!</v>
      </c>
      <c r="M17" s="109">
        <f t="shared" si="1"/>
        <v>3.3999999999999995</v>
      </c>
    </row>
    <row r="18" spans="2:13">
      <c r="B18" s="109"/>
      <c r="C18" s="109"/>
      <c r="D18" s="109"/>
      <c r="E18" s="109"/>
      <c r="F18" s="109"/>
      <c r="G18" s="109"/>
      <c r="H18" s="109"/>
      <c r="I18" s="111"/>
      <c r="J18" s="109"/>
      <c r="K18" s="109"/>
      <c r="L18" s="109" t="e">
        <f t="shared" si="0"/>
        <v>#NUM!</v>
      </c>
      <c r="M18" s="109">
        <f t="shared" si="1"/>
        <v>3.6999999999999993</v>
      </c>
    </row>
    <row r="19" spans="2:13">
      <c r="B19" s="109"/>
      <c r="C19" s="109"/>
      <c r="D19" s="109"/>
      <c r="E19" s="109"/>
      <c r="F19" s="109"/>
      <c r="G19" s="109"/>
      <c r="H19" s="109"/>
      <c r="I19" s="111"/>
      <c r="J19" s="109"/>
      <c r="K19" s="109"/>
      <c r="L19" s="109" t="e">
        <f t="shared" si="0"/>
        <v>#NUM!</v>
      </c>
      <c r="M19" s="109">
        <f t="shared" si="1"/>
        <v>3.9999999999999991</v>
      </c>
    </row>
    <row r="20" spans="2:13">
      <c r="B20" s="109"/>
      <c r="C20" s="109"/>
      <c r="D20" s="109"/>
      <c r="E20" s="109"/>
      <c r="F20" s="109"/>
      <c r="G20" s="109"/>
      <c r="H20" s="109"/>
      <c r="I20" s="111"/>
      <c r="J20" s="109"/>
      <c r="K20" s="109"/>
      <c r="L20" s="109" t="e">
        <f t="shared" si="0"/>
        <v>#NUM!</v>
      </c>
      <c r="M20" s="109">
        <f t="shared" si="1"/>
        <v>4.2999999999999989</v>
      </c>
    </row>
    <row r="21" spans="2:13">
      <c r="B21" s="109"/>
      <c r="C21" s="109"/>
      <c r="D21" s="109"/>
      <c r="E21" s="109"/>
      <c r="F21" s="109"/>
      <c r="G21" s="109"/>
      <c r="H21" s="109"/>
      <c r="I21" s="111"/>
      <c r="J21" s="109"/>
      <c r="K21" s="109"/>
      <c r="L21" s="109" t="e">
        <f t="shared" si="0"/>
        <v>#NUM!</v>
      </c>
      <c r="M21" s="109">
        <f t="shared" si="1"/>
        <v>4.5999999999999988</v>
      </c>
    </row>
    <row r="22" spans="2:13">
      <c r="B22" s="109"/>
      <c r="C22" s="109"/>
      <c r="D22" s="109"/>
      <c r="E22" s="109"/>
      <c r="F22" s="109"/>
      <c r="G22" s="109"/>
      <c r="H22" s="109"/>
      <c r="I22" s="111"/>
      <c r="J22" s="109"/>
      <c r="K22" s="109"/>
      <c r="L22" s="109" t="e">
        <f t="shared" si="0"/>
        <v>#NUM!</v>
      </c>
      <c r="M22" s="109">
        <f t="shared" si="1"/>
        <v>4.8999999999999986</v>
      </c>
    </row>
    <row r="23" spans="2:13">
      <c r="B23" s="109"/>
      <c r="C23" s="109"/>
      <c r="D23" s="109"/>
      <c r="E23" s="109"/>
      <c r="F23" s="109"/>
      <c r="G23" s="109"/>
      <c r="H23" s="109"/>
      <c r="I23" s="111"/>
      <c r="J23" s="109"/>
      <c r="K23" s="109"/>
      <c r="L23" s="109" t="e">
        <f t="shared" si="0"/>
        <v>#NUM!</v>
      </c>
      <c r="M23" s="109">
        <f t="shared" si="1"/>
        <v>5.1999999999999984</v>
      </c>
    </row>
    <row r="24" spans="2:13">
      <c r="B24" s="109"/>
      <c r="C24" s="109"/>
      <c r="D24" s="109"/>
      <c r="E24" s="109"/>
      <c r="F24" s="109"/>
      <c r="G24" s="109"/>
      <c r="H24" s="109"/>
      <c r="I24" s="111"/>
      <c r="J24" s="109"/>
      <c r="K24" s="109"/>
      <c r="L24" s="109" t="e">
        <f t="shared" si="0"/>
        <v>#NUM!</v>
      </c>
      <c r="M24" s="109">
        <f t="shared" si="1"/>
        <v>5.4999999999999982</v>
      </c>
    </row>
    <row r="25" spans="2:13">
      <c r="B25" s="109"/>
      <c r="C25" s="109"/>
      <c r="D25" s="109"/>
      <c r="E25" s="109"/>
      <c r="F25" s="109"/>
      <c r="G25" s="109"/>
      <c r="H25" s="109"/>
      <c r="I25" s="111"/>
      <c r="J25" s="109"/>
      <c r="K25" s="109"/>
      <c r="L25" s="109" t="e">
        <f t="shared" si="0"/>
        <v>#NUM!</v>
      </c>
      <c r="M25" s="109">
        <f t="shared" si="1"/>
        <v>5.799999999999998</v>
      </c>
    </row>
    <row r="26" spans="2:13">
      <c r="B26" s="109"/>
      <c r="C26" s="109"/>
      <c r="D26" s="109"/>
      <c r="E26" s="109"/>
      <c r="F26" s="109"/>
      <c r="G26" s="109"/>
      <c r="H26" s="109"/>
      <c r="I26" s="111"/>
      <c r="J26" s="109"/>
      <c r="K26" s="109"/>
      <c r="L26" s="109" t="e">
        <f t="shared" si="0"/>
        <v>#NUM!</v>
      </c>
      <c r="M26" s="109">
        <f>+M25+$M$4</f>
        <v>6.0999999999999979</v>
      </c>
    </row>
    <row r="27" spans="2:13">
      <c r="B27" s="109"/>
      <c r="C27" s="109"/>
      <c r="D27" s="109"/>
      <c r="E27" s="109"/>
      <c r="F27" s="109"/>
      <c r="G27" s="109"/>
      <c r="H27" s="109"/>
      <c r="I27" s="111"/>
      <c r="J27" s="109"/>
      <c r="K27" s="109"/>
      <c r="L27" s="109" t="e">
        <f t="shared" ref="L27:L35" si="2">+SQRT($C$14+$C$15*M27+$C$16*M27^2)</f>
        <v>#NUM!</v>
      </c>
      <c r="M27" s="109">
        <f t="shared" ref="M27:M35" si="3">+M26+$M$4</f>
        <v>6.3999999999999977</v>
      </c>
    </row>
    <row r="28" spans="2:13">
      <c r="I28" s="97"/>
      <c r="L28" s="109" t="e">
        <f t="shared" si="2"/>
        <v>#NUM!</v>
      </c>
      <c r="M28" s="109">
        <f t="shared" si="3"/>
        <v>6.6999999999999975</v>
      </c>
    </row>
    <row r="29" spans="2:13">
      <c r="I29" s="97"/>
      <c r="L29" s="109" t="e">
        <f t="shared" si="2"/>
        <v>#NUM!</v>
      </c>
      <c r="M29" s="109">
        <f t="shared" si="3"/>
        <v>6.9999999999999973</v>
      </c>
    </row>
    <row r="30" spans="2:13">
      <c r="I30" s="97"/>
      <c r="L30" s="109" t="e">
        <f t="shared" si="2"/>
        <v>#NUM!</v>
      </c>
      <c r="M30" s="109">
        <f t="shared" si="3"/>
        <v>7.2999999999999972</v>
      </c>
    </row>
    <row r="31" spans="2:13">
      <c r="I31" s="97"/>
      <c r="L31" s="109" t="e">
        <f t="shared" si="2"/>
        <v>#NUM!</v>
      </c>
      <c r="M31" s="109">
        <f t="shared" si="3"/>
        <v>7.599999999999997</v>
      </c>
    </row>
    <row r="32" spans="2:13">
      <c r="I32" s="97"/>
      <c r="L32" s="109" t="e">
        <f t="shared" si="2"/>
        <v>#NUM!</v>
      </c>
      <c r="M32" s="109">
        <f t="shared" si="3"/>
        <v>7.8999999999999968</v>
      </c>
    </row>
    <row r="33" spans="9:13">
      <c r="I33" s="97"/>
      <c r="L33" s="109" t="e">
        <f t="shared" si="2"/>
        <v>#NUM!</v>
      </c>
      <c r="M33" s="109">
        <f t="shared" si="3"/>
        <v>8.1999999999999975</v>
      </c>
    </row>
    <row r="34" spans="9:13">
      <c r="I34" s="97"/>
      <c r="L34" s="109" t="e">
        <f t="shared" si="2"/>
        <v>#NUM!</v>
      </c>
      <c r="M34" s="109">
        <f t="shared" si="3"/>
        <v>8.4999999999999982</v>
      </c>
    </row>
    <row r="35" spans="9:13">
      <c r="I35" s="97"/>
      <c r="L35" s="109" t="e">
        <f t="shared" si="2"/>
        <v>#NUM!</v>
      </c>
      <c r="M35" s="109">
        <f t="shared" si="3"/>
        <v>8.7999999999999989</v>
      </c>
    </row>
    <row r="36" spans="9:13">
      <c r="I36" s="97"/>
      <c r="L36" s="109" t="e">
        <f t="shared" ref="L36:L39" si="4">+SQRT($C$14+$C$15*M36+$C$16*M36^2)</f>
        <v>#NUM!</v>
      </c>
      <c r="M36" s="109">
        <f t="shared" ref="M36:M38" si="5">+M35+$M$4</f>
        <v>9.1</v>
      </c>
    </row>
    <row r="37" spans="9:13">
      <c r="I37" s="97"/>
      <c r="L37" s="109" t="e">
        <f t="shared" si="4"/>
        <v>#NUM!</v>
      </c>
      <c r="M37" s="109">
        <f t="shared" si="5"/>
        <v>9.4</v>
      </c>
    </row>
    <row r="38" spans="9:13">
      <c r="I38" s="97"/>
      <c r="L38" s="109" t="e">
        <f t="shared" si="4"/>
        <v>#NUM!</v>
      </c>
      <c r="M38" s="109">
        <f t="shared" si="5"/>
        <v>9.7000000000000011</v>
      </c>
    </row>
    <row r="39" spans="9:13">
      <c r="I39" s="97"/>
      <c r="L39" s="109" t="e">
        <f t="shared" si="4"/>
        <v>#NUM!</v>
      </c>
      <c r="M39" s="109">
        <f>+M38+$M$4</f>
        <v>10.000000000000002</v>
      </c>
    </row>
    <row r="40" spans="9:13">
      <c r="I40" s="97"/>
      <c r="L40" s="109"/>
      <c r="M40" s="109"/>
    </row>
    <row r="41" spans="9:13">
      <c r="I41" s="97"/>
      <c r="L41" s="109"/>
      <c r="M41" s="109"/>
    </row>
    <row r="42" spans="9:13">
      <c r="I42" s="97"/>
    </row>
    <row r="43" spans="9:13">
      <c r="I43" s="97"/>
    </row>
    <row r="44" spans="9:13">
      <c r="I44" s="97"/>
    </row>
    <row r="45" spans="9:13">
      <c r="I45" s="97"/>
    </row>
    <row r="46" spans="9:13">
      <c r="I46" s="97"/>
    </row>
    <row r="47" spans="9:13">
      <c r="I47" s="97"/>
    </row>
    <row r="48" spans="9:13">
      <c r="I48" s="97"/>
    </row>
    <row r="49" spans="9:9">
      <c r="I49" s="97"/>
    </row>
    <row r="50" spans="9:9">
      <c r="I50" s="97"/>
    </row>
    <row r="51" spans="9:9">
      <c r="I51" s="97"/>
    </row>
    <row r="52" spans="9:9">
      <c r="I52" s="97"/>
    </row>
    <row r="53" spans="9:9">
      <c r="I53" s="97"/>
    </row>
    <row r="54" spans="9:9">
      <c r="I54" s="97"/>
    </row>
    <row r="55" spans="9:9">
      <c r="I55" s="97"/>
    </row>
    <row r="56" spans="9:9">
      <c r="I56" s="97"/>
    </row>
    <row r="57" spans="9:9">
      <c r="I57" s="97"/>
    </row>
    <row r="58" spans="9:9">
      <c r="I58" s="97"/>
    </row>
    <row r="59" spans="9:9">
      <c r="I59" s="97"/>
    </row>
    <row r="60" spans="9:9">
      <c r="I60" s="97"/>
    </row>
    <row r="61" spans="9:9">
      <c r="I61" s="97"/>
    </row>
    <row r="62" spans="9:9">
      <c r="I62" s="97"/>
    </row>
    <row r="63" spans="9:9">
      <c r="I63" s="97"/>
    </row>
    <row r="64" spans="9:9">
      <c r="I64" s="97"/>
    </row>
    <row r="65" spans="9:9">
      <c r="I65" s="97"/>
    </row>
    <row r="66" spans="9:9">
      <c r="I66" s="97"/>
    </row>
    <row r="67" spans="9:9">
      <c r="I67" s="97"/>
    </row>
    <row r="68" spans="9:9">
      <c r="I68" s="97"/>
    </row>
    <row r="69" spans="9:9">
      <c r="I69" s="97"/>
    </row>
    <row r="70" spans="9:9">
      <c r="I70" s="97"/>
    </row>
    <row r="71" spans="9:9">
      <c r="I71" s="97"/>
    </row>
    <row r="72" spans="9:9">
      <c r="I72" s="97"/>
    </row>
    <row r="73" spans="9:9">
      <c r="I73" s="97"/>
    </row>
    <row r="74" spans="9:9">
      <c r="I74" s="97"/>
    </row>
    <row r="75" spans="9:9">
      <c r="I75" s="97"/>
    </row>
    <row r="76" spans="9:9">
      <c r="I76" s="97"/>
    </row>
    <row r="77" spans="9:9">
      <c r="I77" s="97"/>
    </row>
    <row r="78" spans="9:9">
      <c r="I78" s="97"/>
    </row>
    <row r="79" spans="9:9">
      <c r="I79" s="97"/>
    </row>
    <row r="80" spans="9:9">
      <c r="I80" s="97"/>
    </row>
    <row r="81" spans="9:9">
      <c r="I81" s="97"/>
    </row>
    <row r="82" spans="9:9">
      <c r="I82" s="97"/>
    </row>
    <row r="83" spans="9:9">
      <c r="I83" s="97"/>
    </row>
    <row r="84" spans="9:9">
      <c r="I84" s="97"/>
    </row>
    <row r="85" spans="9:9">
      <c r="I85" s="97"/>
    </row>
    <row r="86" spans="9:9">
      <c r="I86" s="97"/>
    </row>
    <row r="87" spans="9:9">
      <c r="I87" s="97"/>
    </row>
    <row r="88" spans="9:9">
      <c r="I88" s="97"/>
    </row>
    <row r="89" spans="9:9">
      <c r="I89" s="97"/>
    </row>
    <row r="90" spans="9:9">
      <c r="I90" s="97"/>
    </row>
    <row r="91" spans="9:9">
      <c r="I91" s="97"/>
    </row>
    <row r="92" spans="9:9">
      <c r="I92" s="97"/>
    </row>
    <row r="93" spans="9:9">
      <c r="I93" s="97"/>
    </row>
    <row r="94" spans="9:9">
      <c r="I94" s="97"/>
    </row>
    <row r="95" spans="9:9">
      <c r="I95" s="97"/>
    </row>
    <row r="96" spans="9:9">
      <c r="I96" s="97"/>
    </row>
    <row r="97" spans="9:9">
      <c r="I97" s="97"/>
    </row>
    <row r="98" spans="9:9">
      <c r="I98" s="97"/>
    </row>
    <row r="99" spans="9:9">
      <c r="I99" s="97"/>
    </row>
    <row r="100" spans="9:9">
      <c r="I100" s="97"/>
    </row>
    <row r="101" spans="9:9">
      <c r="I101" s="97"/>
    </row>
    <row r="102" spans="9:9">
      <c r="I102" s="97"/>
    </row>
    <row r="103" spans="9:9">
      <c r="I103" s="97"/>
    </row>
    <row r="104" spans="9:9">
      <c r="I104" s="97"/>
    </row>
    <row r="105" spans="9:9">
      <c r="I105" s="97"/>
    </row>
    <row r="106" spans="9:9">
      <c r="I106" s="97"/>
    </row>
    <row r="107" spans="9:9">
      <c r="I107" s="97"/>
    </row>
    <row r="108" spans="9:9">
      <c r="I108" s="97"/>
    </row>
    <row r="109" spans="9:9">
      <c r="I109" s="97"/>
    </row>
    <row r="110" spans="9:9">
      <c r="I110" s="97"/>
    </row>
    <row r="111" spans="9:9">
      <c r="I111" s="97"/>
    </row>
    <row r="112" spans="9:9">
      <c r="I112" s="97"/>
    </row>
    <row r="113" spans="9:9">
      <c r="I113" s="97"/>
    </row>
    <row r="114" spans="9:9">
      <c r="I114" s="97"/>
    </row>
    <row r="115" spans="9:9">
      <c r="I115" s="97"/>
    </row>
    <row r="116" spans="9:9">
      <c r="I116" s="97"/>
    </row>
    <row r="117" spans="9:9">
      <c r="I117" s="97"/>
    </row>
    <row r="118" spans="9:9">
      <c r="I118" s="97"/>
    </row>
    <row r="119" spans="9:9">
      <c r="I119" s="97"/>
    </row>
    <row r="120" spans="9:9">
      <c r="I120" s="97"/>
    </row>
    <row r="121" spans="9:9">
      <c r="I121" s="97"/>
    </row>
    <row r="122" spans="9:9">
      <c r="I122" s="97"/>
    </row>
    <row r="123" spans="9:9">
      <c r="I123" s="97"/>
    </row>
    <row r="124" spans="9:9">
      <c r="I124" s="97"/>
    </row>
    <row r="125" spans="9:9">
      <c r="I125" s="97"/>
    </row>
    <row r="126" spans="9:9">
      <c r="I126" s="97"/>
    </row>
    <row r="127" spans="9:9">
      <c r="I127" s="97"/>
    </row>
    <row r="128" spans="9:9">
      <c r="I128" s="97"/>
    </row>
    <row r="129" spans="9:9">
      <c r="I129" s="97"/>
    </row>
    <row r="130" spans="9:9">
      <c r="I130" s="97"/>
    </row>
    <row r="131" spans="9:9">
      <c r="I131" s="97"/>
    </row>
    <row r="132" spans="9:9">
      <c r="I132" s="97"/>
    </row>
    <row r="133" spans="9:9">
      <c r="I133" s="97"/>
    </row>
    <row r="134" spans="9:9">
      <c r="I134" s="97"/>
    </row>
    <row r="135" spans="9:9">
      <c r="I135" s="97"/>
    </row>
    <row r="136" spans="9:9">
      <c r="I136" s="97"/>
    </row>
    <row r="137" spans="9:9">
      <c r="I137" s="97"/>
    </row>
    <row r="138" spans="9:9">
      <c r="I138" s="97"/>
    </row>
    <row r="139" spans="9:9">
      <c r="I139" s="97"/>
    </row>
    <row r="140" spans="9:9">
      <c r="I140" s="97"/>
    </row>
    <row r="141" spans="9:9">
      <c r="I141" s="97"/>
    </row>
    <row r="142" spans="9:9">
      <c r="I142" s="97"/>
    </row>
    <row r="143" spans="9:9">
      <c r="I143" s="97"/>
    </row>
    <row r="144" spans="9:9">
      <c r="I144" s="97"/>
    </row>
    <row r="145" spans="9:9">
      <c r="I145" s="97"/>
    </row>
    <row r="146" spans="9:9">
      <c r="I146" s="97"/>
    </row>
    <row r="147" spans="9:9">
      <c r="I147" s="97"/>
    </row>
    <row r="148" spans="9:9">
      <c r="I148" s="97"/>
    </row>
    <row r="149" spans="9:9">
      <c r="I149" s="97"/>
    </row>
    <row r="150" spans="9:9">
      <c r="I150" s="97"/>
    </row>
    <row r="151" spans="9:9">
      <c r="I151" s="97"/>
    </row>
    <row r="152" spans="9:9">
      <c r="I152" s="97"/>
    </row>
    <row r="153" spans="9:9">
      <c r="I153" s="97"/>
    </row>
    <row r="154" spans="9:9">
      <c r="I154" s="97"/>
    </row>
    <row r="155" spans="9:9">
      <c r="I155" s="97"/>
    </row>
    <row r="156" spans="9:9">
      <c r="I156" s="97"/>
    </row>
    <row r="157" spans="9:9">
      <c r="I157" s="97"/>
    </row>
    <row r="158" spans="9:9">
      <c r="I158" s="97"/>
    </row>
    <row r="159" spans="9:9">
      <c r="I159" s="97"/>
    </row>
    <row r="160" spans="9:9">
      <c r="I160" s="97"/>
    </row>
    <row r="161" spans="9:9">
      <c r="I161" s="97"/>
    </row>
    <row r="162" spans="9:9">
      <c r="I162" s="97"/>
    </row>
    <row r="163" spans="9:9">
      <c r="I163" s="97"/>
    </row>
    <row r="164" spans="9:9">
      <c r="I164" s="97"/>
    </row>
    <row r="165" spans="9:9">
      <c r="I165" s="97"/>
    </row>
    <row r="166" spans="9:9">
      <c r="I166" s="97"/>
    </row>
    <row r="167" spans="9:9">
      <c r="I167" s="97"/>
    </row>
    <row r="168" spans="9:9">
      <c r="I168" s="97"/>
    </row>
    <row r="169" spans="9:9">
      <c r="I169" s="97"/>
    </row>
    <row r="170" spans="9:9">
      <c r="I170" s="97"/>
    </row>
    <row r="171" spans="9:9">
      <c r="I171" s="97"/>
    </row>
    <row r="172" spans="9:9">
      <c r="I172" s="97"/>
    </row>
    <row r="173" spans="9:9">
      <c r="I173" s="97"/>
    </row>
    <row r="174" spans="9:9">
      <c r="I174" s="97"/>
    </row>
    <row r="175" spans="9:9">
      <c r="I175" s="97"/>
    </row>
    <row r="176" spans="9:9">
      <c r="I176" s="97"/>
    </row>
    <row r="177" spans="9:9">
      <c r="I177" s="97"/>
    </row>
    <row r="178" spans="9:9">
      <c r="I178" s="97"/>
    </row>
    <row r="179" spans="9:9">
      <c r="I179" s="97"/>
    </row>
    <row r="180" spans="9:9">
      <c r="I180" s="97"/>
    </row>
    <row r="181" spans="9:9">
      <c r="I181" s="97"/>
    </row>
    <row r="182" spans="9:9">
      <c r="I182" s="97"/>
    </row>
    <row r="183" spans="9:9">
      <c r="I183" s="97"/>
    </row>
    <row r="184" spans="9:9">
      <c r="I184" s="97"/>
    </row>
    <row r="185" spans="9:9">
      <c r="I185" s="97"/>
    </row>
    <row r="186" spans="9:9">
      <c r="I186" s="97"/>
    </row>
    <row r="187" spans="9:9">
      <c r="I187" s="97"/>
    </row>
    <row r="188" spans="9:9">
      <c r="I188" s="97"/>
    </row>
    <row r="189" spans="9:9">
      <c r="I189" s="97"/>
    </row>
    <row r="190" spans="9:9">
      <c r="I190" s="97"/>
    </row>
    <row r="191" spans="9:9">
      <c r="I191" s="97"/>
    </row>
    <row r="192" spans="9:9">
      <c r="I192" s="97"/>
    </row>
    <row r="193" spans="9:9">
      <c r="I193" s="97"/>
    </row>
    <row r="194" spans="9:9">
      <c r="I194" s="97"/>
    </row>
    <row r="195" spans="9:9">
      <c r="I195" s="97"/>
    </row>
    <row r="196" spans="9:9">
      <c r="I196" s="97"/>
    </row>
    <row r="197" spans="9:9">
      <c r="I197" s="97"/>
    </row>
    <row r="198" spans="9:9">
      <c r="I198" s="97"/>
    </row>
    <row r="199" spans="9:9">
      <c r="I199" s="97"/>
    </row>
    <row r="200" spans="9:9">
      <c r="I200" s="97"/>
    </row>
    <row r="201" spans="9:9">
      <c r="I201" s="97"/>
    </row>
    <row r="202" spans="9:9">
      <c r="I202" s="97"/>
    </row>
    <row r="203" spans="9:9">
      <c r="I203" s="97"/>
    </row>
    <row r="204" spans="9:9">
      <c r="I204" s="97"/>
    </row>
    <row r="205" spans="9:9">
      <c r="I205" s="97"/>
    </row>
    <row r="206" spans="9:9">
      <c r="I206" s="97"/>
    </row>
    <row r="207" spans="9:9">
      <c r="I207" s="97"/>
    </row>
    <row r="208" spans="9:9">
      <c r="I208" s="97"/>
    </row>
    <row r="209" spans="9:9">
      <c r="I209" s="97"/>
    </row>
    <row r="210" spans="9:9">
      <c r="I210" s="97"/>
    </row>
    <row r="211" spans="9:9">
      <c r="I211" s="97"/>
    </row>
    <row r="212" spans="9:9">
      <c r="I212" s="97"/>
    </row>
    <row r="213" spans="9:9">
      <c r="I213" s="97"/>
    </row>
    <row r="214" spans="9:9">
      <c r="I214" s="97"/>
    </row>
    <row r="215" spans="9:9">
      <c r="I215" s="97"/>
    </row>
    <row r="216" spans="9:9">
      <c r="I216" s="97"/>
    </row>
    <row r="217" spans="9:9">
      <c r="I217" s="97"/>
    </row>
    <row r="218" spans="9:9">
      <c r="I218" s="97"/>
    </row>
    <row r="219" spans="9:9">
      <c r="I219" s="97"/>
    </row>
    <row r="220" spans="9:9">
      <c r="I220" s="97"/>
    </row>
    <row r="221" spans="9:9">
      <c r="I221" s="97"/>
    </row>
    <row r="222" spans="9:9">
      <c r="I222" s="97"/>
    </row>
    <row r="223" spans="9:9">
      <c r="I223" s="97"/>
    </row>
    <row r="224" spans="9:9">
      <c r="I224" s="97"/>
    </row>
    <row r="225" spans="9:9">
      <c r="I225" s="97"/>
    </row>
  </sheetData>
  <conditionalFormatting sqref="E17">
    <cfRule type="expression" dxfId="0" priority="17" stopIfTrue="1">
      <formula>OR(#REF!="---",AND($E$12=#REF!,$E$17&gt;#REF!))</formula>
    </cfRule>
  </conditionalFormatting>
  <dataValidations count="1">
    <dataValidation type="list" allowBlank="1" showErrorMessage="1" promptTitle="(1-17)" prompt="Afhankelijk van de overige invoer zijn niet alle situaties beschikbar." sqref="E17" xr:uid="{00000000-0002-0000-0600-000000000000}">
      <formula1>#REF!</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roces - GDH Excel Document" ma:contentTypeID="0x0101008696D14171FA4CED8F032AD334D7A9EF0051DEB8936F694432A9E93067F6DA4CCF004D135BBF7137DF4FAC4966AC347F2480" ma:contentTypeVersion="3" ma:contentTypeDescription="Maak een nieuw Excel document." ma:contentTypeScope="" ma:versionID="225e9ad8d0246447c118230cdeba0232">
  <xsd:schema xmlns:xsd="http://www.w3.org/2001/XMLSchema" xmlns:xs="http://www.w3.org/2001/XMLSchema" xmlns:p="http://schemas.microsoft.com/office/2006/metadata/properties" xmlns:ns2="3d1fcdb9-e945-4b38-99e5-dda66ab649c8" xmlns:ns3="e20e57f8-b592-41b4-be44-a32eeafb5671" targetNamespace="http://schemas.microsoft.com/office/2006/metadata/properties" ma:root="true" ma:fieldsID="99281242bcfadf60273e12a7139e5698" ns2:_="" ns3:_="">
    <xsd:import namespace="3d1fcdb9-e945-4b38-99e5-dda66ab649c8"/>
    <xsd:import namespace="e20e57f8-b592-41b4-be44-a32eeafb5671"/>
    <xsd:element name="properties">
      <xsd:complexType>
        <xsd:sequence>
          <xsd:element name="documentManagement">
            <xsd:complexType>
              <xsd:all>
                <xsd:element ref="ns2:_dlc_DocId" minOccurs="0"/>
                <xsd:element ref="ns2:_dlc_DocIdUrl"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fb3f21338c8640d1822fb53d420e97c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1fcdb9-e945-4b38-99e5-dda66ab649c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ebb03eb60f1c456383d550cda2a2ac01" ma:index="11" nillable="true" ma:taxonomy="true" ma:internalName="ebb03eb60f1c456383d550cda2a2ac01" ma:taxonomyFieldName="Teamtrefwoorden" ma:displayName="Teamtrefwoorden" ma:default="" ma:fieldId="{ebb03eb6-0f1c-4563-83d5-50cda2a2ac01}" ma:taxonomyMulti="true" ma:sspId="0f84c60b-fce4-43bd-9f97-923732063525" ma:termSetId="83cf536d-8713-495e-98e9-04c37e2334ab" ma:anchorId="00000000-0000-0000-0000-000000000000" ma:open="false" ma:isKeyword="false">
      <xsd:complexType>
        <xsd:sequence>
          <xsd:element ref="pc:Terms" minOccurs="0" maxOccurs="1"/>
        </xsd:sequence>
      </xsd:complexType>
    </xsd:element>
    <xsd:element name="TaxCatchAll" ma:index="12" nillable="true" ma:displayName="Catch-all-kolom van taxonomie" ma:hidden="true" ma:list="{10e54a74-76fa-495f-8b9b-f8d9411d4920}" ma:internalName="TaxCatchAll" ma:showField="CatchAllData" ma:web="3d1fcdb9-e945-4b38-99e5-dda66ab649c8">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Catch-all-kolom van taxonomie1" ma:hidden="true" ma:list="{10e54a74-76fa-495f-8b9b-f8d9411d4920}" ma:internalName="TaxCatchAllLabel" ma:readOnly="true" ma:showField="CatchAllDataLabel" ma:web="3d1fcdb9-e945-4b38-99e5-dda66ab649c8">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fb3f21338c8640d1822fb53d420e97ca" ma:index="20" nillable="true" ma:taxonomy="true" ma:internalName="fb3f21338c8640d1822fb53d420e97ca" ma:taxonomyFieldName="Thema" ma:displayName="Thema" ma:default="" ma:fieldId="{fb3f2133-8c86-40d1-822f-b53d420e97ca}" ma:taxonomyMulti="true" ma:sspId="0f84c60b-fce4-43bd-9f97-923732063525" ma:termSetId="5be767f2-bde6-47a3-b031-8c909f876969"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20e57f8-b592-41b4-be44-a32eeafb5671" elementFormDefault="qualified">
    <xsd:import namespace="http://schemas.microsoft.com/office/2006/documentManagement/types"/>
    <xsd:import namespace="http://schemas.microsoft.com/office/infopath/2007/PartnerControls"/>
    <xsd:element name="lcf76f155ced4ddcb4097134ff3c332f" ma:index="21" nillable="true" ma:displayName="Afbeelding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ae577968ed4be8b7cfa6b3c1b2b2a3 xmlns="3d1fcdb9-e945-4b38-99e5-dda66ab649c8">
      <Terms xmlns="http://schemas.microsoft.com/office/infopath/2007/PartnerControls">
        <TermInfo xmlns="http://schemas.microsoft.com/office/infopath/2007/PartnerControls">
          <TermName xmlns="http://schemas.microsoft.com/office/infopath/2007/PartnerControls">Documentatie</TermName>
          <TermId xmlns="http://schemas.microsoft.com/office/infopath/2007/PartnerControls">c8b0bf0e-0b8a-4160-af31-b347f749c788</TermId>
        </TermInfo>
      </Terms>
    </ofae577968ed4be8b7cfa6b3c1b2b2a3>
    <TaxCatchAll xmlns="3d1fcdb9-e945-4b38-99e5-dda66ab649c8">
      <Value>467</Value>
      <Value>11</Value>
      <Value>129</Value>
      <Value>65</Value>
    </TaxCatchAll>
    <TaxKeywordTaxHTField xmlns="3d1fcdb9-e945-4b38-99e5-dda66ab649c8">
      <Terms xmlns="http://schemas.microsoft.com/office/infopath/2007/PartnerControls">
        <TermInfo xmlns="http://schemas.microsoft.com/office/infopath/2007/PartnerControls">
          <TermName xmlns="http://schemas.microsoft.com/office/infopath/2007/PartnerControls">uitmondingen</TermName>
          <TermId xmlns="http://schemas.microsoft.com/office/infopath/2007/PartnerControls">eaab1067-5ede-48de-9c67-81480146dc84</TermId>
        </TermInfo>
      </Terms>
    </TaxKeywordTaxHTField>
    <ebb03eb60f1c456383d550cda2a2ac01 xmlns="3d1fcdb9-e945-4b38-99e5-dda66ab649c8">
      <Terms xmlns="http://schemas.microsoft.com/office/infopath/2007/PartnerControls">
        <TermInfo xmlns="http://schemas.microsoft.com/office/infopath/2007/PartnerControls">
          <TermName xmlns="http://schemas.microsoft.com/office/infopath/2007/PartnerControls">Rekenhulp</TermName>
          <TermId xmlns="http://schemas.microsoft.com/office/infopath/2007/PartnerControls">fa052a7c-c60b-4bb5-a17c-23ed93cd68a6</TermId>
        </TermInfo>
      </Terms>
    </ebb03eb60f1c456383d550cda2a2ac01>
    <_dlc_DocId xmlns="3d1fcdb9-e945-4b38-99e5-dda66ab649c8">MR7JNXC4S3VW-817429591-1363</_dlc_DocId>
    <_dlc_DocIdUrl xmlns="3d1fcdb9-e945-4b38-99e5-dda66ab649c8">
      <Url>https://denhaag.sharepoint.com/sites/BouwfysicaEnBouwecologie_DSO_VenT/_layouts/15/DocIdRedir.aspx?ID=MR7JNXC4S3VW-817429591-1363</Url>
      <Description>MR7JNXC4S3VW-817429591-1363</Description>
    </_dlc_DocIdUrl>
    <fb3f21338c8640d1822fb53d420e97ca xmlns="3d1fcdb9-e945-4b38-99e5-dda66ab649c8">
      <Terms xmlns="http://schemas.microsoft.com/office/infopath/2007/PartnerControls">
        <TermInfo xmlns="http://schemas.microsoft.com/office/infopath/2007/PartnerControls">
          <TermName xmlns="http://schemas.microsoft.com/office/infopath/2007/PartnerControls">Lucht</TermName>
          <TermId xmlns="http://schemas.microsoft.com/office/infopath/2007/PartnerControls">44b14b29-39b2-421a-a2ea-84dfcd6c3b7a</TermId>
        </TermInfo>
      </Terms>
    </fb3f21338c8640d1822fb53d420e97ca>
    <lcf76f155ced4ddcb4097134ff3c332f xmlns="e20e57f8-b592-41b4-be44-a32eeafb5671"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5755E3D-F3E4-4CB9-8F10-447671A7E5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1fcdb9-e945-4b38-99e5-dda66ab649c8"/>
    <ds:schemaRef ds:uri="e20e57f8-b592-41b4-be44-a32eeafb56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437D3D3-FD5B-4C5C-9B09-DDDCCB1D64A8}">
  <ds:schemaRefs>
    <ds:schemaRef ds:uri="http://schemas.microsoft.com/sharepoint/v3/contenttype/forms"/>
  </ds:schemaRefs>
</ds:datastoreItem>
</file>

<file path=customXml/itemProps3.xml><?xml version="1.0" encoding="utf-8"?>
<ds:datastoreItem xmlns:ds="http://schemas.openxmlformats.org/officeDocument/2006/customXml" ds:itemID="{3A1FE36D-59CE-4CA7-A401-87A2C86E99B1}">
  <ds:schemaRefs>
    <ds:schemaRef ds:uri="http://purl.org/dc/terms/"/>
    <ds:schemaRef ds:uri="http://schemas.microsoft.com/office/2006/documentManagement/types"/>
    <ds:schemaRef ds:uri="3d1fcdb9-e945-4b38-99e5-dda66ab649c8"/>
    <ds:schemaRef ds:uri="http://schemas.openxmlformats.org/package/2006/metadata/core-properties"/>
    <ds:schemaRef ds:uri="http://purl.org/dc/elements/1.1/"/>
    <ds:schemaRef ds:uri="http://schemas.microsoft.com/office/2006/metadata/properties"/>
    <ds:schemaRef ds:uri="e20e57f8-b592-41b4-be44-a32eeafb5671"/>
    <ds:schemaRef ds:uri="http://schemas.microsoft.com/office/infopath/2007/PartnerControls"/>
    <ds:schemaRef ds:uri="http://www.w3.org/XML/1998/namespace"/>
    <ds:schemaRef ds:uri="http://purl.org/dc/dcmitype/"/>
  </ds:schemaRefs>
</ds:datastoreItem>
</file>

<file path=customXml/itemProps4.xml><?xml version="1.0" encoding="utf-8"?>
<ds:datastoreItem xmlns:ds="http://schemas.openxmlformats.org/officeDocument/2006/customXml" ds:itemID="{7DF42D82-D8DD-46E6-856A-5F4C5F64BA69}">
  <ds:schemaRefs>
    <ds:schemaRef ds:uri="http://schemas.microsoft.com/sharepoint/events"/>
  </ds:schemaRefs>
</ds:datastoreItem>
</file>

<file path=docMetadata/LabelInfo.xml><?xml version="1.0" encoding="utf-8"?>
<clbl:labelList xmlns:clbl="http://schemas.microsoft.com/office/2020/mipLabelMetadata">
  <clbl:label id="{9f9dcbe8-f8ca-464f-983b-20ccb4ae3e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1</vt:i4>
      </vt:variant>
    </vt:vector>
  </HeadingPairs>
  <TitlesOfParts>
    <vt:vector size="8" baseType="lpstr">
      <vt:lpstr>verdunning ventilatietoevoer</vt:lpstr>
      <vt:lpstr>aansturing</vt:lpstr>
      <vt:lpstr>hoe bepalen</vt:lpstr>
      <vt:lpstr>situaties 1087</vt:lpstr>
      <vt:lpstr>situaties 2757-1</vt:lpstr>
      <vt:lpstr>situaties 2757-2</vt:lpstr>
      <vt:lpstr>vorm</vt:lpstr>
      <vt:lpstr>'situaties 1087'!Afdrukbereik</vt:lpstr>
    </vt:vector>
  </TitlesOfParts>
  <Manager/>
  <Company>Gemeente Haarlem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Verdunningsfactorberekening</dc:title>
  <dc:subject/>
  <dc:creator>Sector BWE</dc:creator>
  <cp:keywords>uitmondingen</cp:keywords>
  <dc:description/>
  <cp:lastModifiedBy>Ruud van Schie</cp:lastModifiedBy>
  <cp:revision/>
  <dcterms:created xsi:type="dcterms:W3CDTF">1998-02-05T12:09:46Z</dcterms:created>
  <dcterms:modified xsi:type="dcterms:W3CDTF">2024-12-05T09:28:51Z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0x0101008696D14171FA4CED8F032AD334D7A9EF0051DEB8936F694432A9E93067F6DA4CCF004D135BBF7137DF4FAC4966AC347F2480</vt:lpwstr>
  </property>
  <property fmtid="{D5CDD505-2E9C-101B-9397-08002B2CF9AE}" pid="3" name="Jaar">
    <vt:lpwstr>10;#2018|6a528f31-394a-48e3-bac4-3c58d5ecc0e6</vt:lpwstr>
  </property>
  <property fmtid="{D5CDD505-2E9C-101B-9397-08002B2CF9AE}" pid="4" name="Organisatieonderdeel">
    <vt:lpwstr>2;#DSO|a068c287-3105-43c8-9faf-9c25d3477803</vt:lpwstr>
  </property>
  <property fmtid="{D5CDD505-2E9C-101B-9397-08002B2CF9AE}" pid="5" name="Resultaat">
    <vt:lpwstr/>
  </property>
  <property fmtid="{D5CDD505-2E9C-101B-9397-08002B2CF9AE}" pid="6" name="_dlc_policyId">
    <vt:lpwstr/>
  </property>
  <property fmtid="{D5CDD505-2E9C-101B-9397-08002B2CF9AE}" pid="7" name="ItemRetentionFormula">
    <vt:lpwstr/>
  </property>
  <property fmtid="{D5CDD505-2E9C-101B-9397-08002B2CF9AE}" pid="8" name="_dlc_DocIdItemGuid">
    <vt:lpwstr>84ef750a-2a21-4103-a167-d02200a22267</vt:lpwstr>
  </property>
  <property fmtid="{D5CDD505-2E9C-101B-9397-08002B2CF9AE}" pid="9" name="TaxKeyword">
    <vt:lpwstr>129;#uitmondingen|eaab1067-5ede-48de-9c67-81480146dc84</vt:lpwstr>
  </property>
  <property fmtid="{D5CDD505-2E9C-101B-9397-08002B2CF9AE}" pid="10" name="Teamtrefwoorden2">
    <vt:lpwstr>239;#Lucht|7fa93dcd-e7da-4f3f-91d2-8afcb500c530</vt:lpwstr>
  </property>
  <property fmtid="{D5CDD505-2E9C-101B-9397-08002B2CF9AE}" pid="11" name="Teamtrefwoorden">
    <vt:lpwstr>467;#Rekenhulp|fa052a7c-c60b-4bb5-a17c-23ed93cd68a6</vt:lpwstr>
  </property>
  <property fmtid="{D5CDD505-2E9C-101B-9397-08002B2CF9AE}" pid="12" name="Documentsoort">
    <vt:lpwstr>11;#Documentatie|c8b0bf0e-0b8a-4160-af31-b347f749c788</vt:lpwstr>
  </property>
  <property fmtid="{D5CDD505-2E9C-101B-9397-08002B2CF9AE}" pid="13" name="Dossiertype">
    <vt:lpwstr/>
  </property>
  <property fmtid="{D5CDD505-2E9C-101B-9397-08002B2CF9AE}" pid="14" name="_docset_NoMedatataSyncRequired">
    <vt:lpwstr>False</vt:lpwstr>
  </property>
  <property fmtid="{D5CDD505-2E9C-101B-9397-08002B2CF9AE}" pid="15" name="Thema">
    <vt:lpwstr>65;#Lucht|44b14b29-39b2-421a-a2ea-84dfcd6c3b7a</vt:lpwstr>
  </property>
  <property fmtid="{D5CDD505-2E9C-101B-9397-08002B2CF9AE}" pid="16" name="DocumentSetDescription">
    <vt:lpwstr/>
  </property>
  <property fmtid="{D5CDD505-2E9C-101B-9397-08002B2CF9AE}" pid="17" name="Behandelaar">
    <vt:lpwstr/>
  </property>
  <property fmtid="{D5CDD505-2E9C-101B-9397-08002B2CF9AE}" pid="18" name="iadc89b14e6f46d3bf0676593dca1557">
    <vt:lpwstr/>
  </property>
  <property fmtid="{D5CDD505-2E9C-101B-9397-08002B2CF9AE}" pid="19" name="MSIP_Label_0d4351b9-6bf5-4083-976e-f21ebd94c5ef_Enabled">
    <vt:lpwstr>true</vt:lpwstr>
  </property>
  <property fmtid="{D5CDD505-2E9C-101B-9397-08002B2CF9AE}" pid="20" name="MSIP_Label_0d4351b9-6bf5-4083-976e-f21ebd94c5ef_SetDate">
    <vt:lpwstr>2022-07-06T07:12:52Z</vt:lpwstr>
  </property>
  <property fmtid="{D5CDD505-2E9C-101B-9397-08002B2CF9AE}" pid="21" name="MSIP_Label_0d4351b9-6bf5-4083-976e-f21ebd94c5ef_Method">
    <vt:lpwstr>Privileged</vt:lpwstr>
  </property>
  <property fmtid="{D5CDD505-2E9C-101B-9397-08002B2CF9AE}" pid="22" name="MSIP_Label_0d4351b9-6bf5-4083-976e-f21ebd94c5ef_Name">
    <vt:lpwstr>Bedrijfsvertrouwelijk</vt:lpwstr>
  </property>
  <property fmtid="{D5CDD505-2E9C-101B-9397-08002B2CF9AE}" pid="23" name="MSIP_Label_0d4351b9-6bf5-4083-976e-f21ebd94c5ef_SiteId">
    <vt:lpwstr>8c653938-6726-49c5-bca7-8e44a4bf2029</vt:lpwstr>
  </property>
  <property fmtid="{D5CDD505-2E9C-101B-9397-08002B2CF9AE}" pid="24" name="MSIP_Label_0d4351b9-6bf5-4083-976e-f21ebd94c5ef_ActionId">
    <vt:lpwstr>a4f2f18f-fea8-4c8f-9f07-5e04d31b216b</vt:lpwstr>
  </property>
  <property fmtid="{D5CDD505-2E9C-101B-9397-08002B2CF9AE}" pid="25" name="MSIP_Label_0d4351b9-6bf5-4083-976e-f21ebd94c5ef_ContentBits">
    <vt:lpwstr>0</vt:lpwstr>
  </property>
  <property fmtid="{D5CDD505-2E9C-101B-9397-08002B2CF9AE}" pid="26" name="MSIP_Label_f03e95be-f593-41dc-b647-f46fbd6a5fa3_ContentBits">
    <vt:lpwstr>0</vt:lpwstr>
  </property>
  <property fmtid="{D5CDD505-2E9C-101B-9397-08002B2CF9AE}" pid="27" name="MediaServiceImageTags">
    <vt:lpwstr/>
  </property>
  <property fmtid="{D5CDD505-2E9C-101B-9397-08002B2CF9AE}" pid="28" name="MSIP_Label_f03e95be-f593-41dc-b647-f46fbd6a5fa3_Name">
    <vt:lpwstr>Geen classificatie geselecteerd</vt:lpwstr>
  </property>
  <property fmtid="{D5CDD505-2E9C-101B-9397-08002B2CF9AE}" pid="29" name="MSIP_Label_f03e95be-f593-41dc-b647-f46fbd6a5fa3_SiteId">
    <vt:lpwstr>8c653938-6726-49c5-bca7-8e44a4bf2029</vt:lpwstr>
  </property>
  <property fmtid="{D5CDD505-2E9C-101B-9397-08002B2CF9AE}" pid="30" name="MSIP_Label_f03e95be-f593-41dc-b647-f46fbd6a5fa3_Method">
    <vt:lpwstr>Privileged</vt:lpwstr>
  </property>
  <property fmtid="{D5CDD505-2E9C-101B-9397-08002B2CF9AE}" pid="31" name="MSIP_Label_f03e95be-f593-41dc-b647-f46fbd6a5fa3_Enabled">
    <vt:lpwstr>true</vt:lpwstr>
  </property>
  <property fmtid="{D5CDD505-2E9C-101B-9397-08002B2CF9AE}" pid="32" name="MSIP_Label_f03e95be-f593-41dc-b647-f46fbd6a5fa3_SetDate">
    <vt:lpwstr>2022-06-15T11:14:23Z</vt:lpwstr>
  </property>
  <property fmtid="{D5CDD505-2E9C-101B-9397-08002B2CF9AE}" pid="33" name="SharedWithUsers">
    <vt:lpwstr>64;#Ashok Biekhram</vt:lpwstr>
  </property>
  <property fmtid="{D5CDD505-2E9C-101B-9397-08002B2CF9AE}" pid="34" name="MSIP_Label_f03e95be-f593-41dc-b647-f46fbd6a5fa3_ActionId">
    <vt:lpwstr>57a54dab-6dee-4148-bc4f-6672dd3df233</vt:lpwstr>
  </property>
</Properties>
</file>